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60" firstSheet="1" activeTab="4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4">'Cashflow'!$A$1:$H$96</definedName>
    <definedName name="_xlnm.Print_Area" localSheetId="1">'Income Statement'!$A$1:$I$50</definedName>
    <definedName name="_xlnm.Print_Area" localSheetId="3">'Stat of Equity'!$A$1:$M$29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<sst xmlns="http://schemas.openxmlformats.org/spreadsheetml/2006/main" count="222" uniqueCount="153">
  <si>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</si>
  <si>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</si>
  <si>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</si>
  <si>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</si>
  <si>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</si>
  <si>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</si>
  <si>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</si>
  <si>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</si>
  <si>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</si>
  <si>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</si>
  <si>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</si>
  <si>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</si>
  <si>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</si>
  <si>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</si>
  <si>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</si>
  <si>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</si>
  <si>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</si>
  <si>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</si>
  <si>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</si>
  <si>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</si>
  <si>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Other receivables and prepaid expenses</t>
  </si>
  <si>
    <t>Fixed deposits with licensed banks</t>
  </si>
  <si>
    <t>RM '000</t>
  </si>
  <si>
    <t>Hire purchase creditors</t>
  </si>
  <si>
    <t>Borrowings</t>
  </si>
  <si>
    <t>LONG-TERM AND DEFERRED LIABILITIES</t>
  </si>
  <si>
    <t xml:space="preserve"> </t>
  </si>
  <si>
    <t>Reserve</t>
  </si>
  <si>
    <t>Total</t>
  </si>
  <si>
    <t>CASH FLOW FROM OPERATING ACTIVITIES</t>
  </si>
  <si>
    <t>Adjustment for:</t>
  </si>
  <si>
    <t>Interest income</t>
  </si>
  <si>
    <t>Operating profit before working capital changes</t>
  </si>
  <si>
    <t>Interest received</t>
  </si>
  <si>
    <t>Revaluation</t>
  </si>
  <si>
    <t>Capital</t>
  </si>
  <si>
    <t>Depreciation of property, plant and equipment</t>
  </si>
  <si>
    <t>Finance costs</t>
  </si>
  <si>
    <t>Increase/(Decrease) in:</t>
  </si>
  <si>
    <t>Tax paid</t>
  </si>
  <si>
    <t>Amount owing by other related parties</t>
  </si>
  <si>
    <t>CASH FLOWS FROM INVESTING ACTIVITIES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</si>
  <si>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</si>
  <si>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</si>
  <si>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</si>
  <si>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</si>
  <si>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</si>
  <si>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</si>
  <si>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</si>
  <si>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The figures have not been audited.</t>
  </si>
  <si>
    <t>CONDENSED CONSOLIDATED INCOME STATEMENTS</t>
  </si>
  <si>
    <t>Basic</t>
  </si>
  <si>
    <t>Bank overdrafts</t>
  </si>
  <si>
    <t>SHAREHOLDERS' EQUITY</t>
  </si>
  <si>
    <t>Reserve on</t>
  </si>
  <si>
    <t>Consolidation</t>
  </si>
  <si>
    <t>RCEM</t>
  </si>
  <si>
    <t>RRSB</t>
  </si>
  <si>
    <t>Retained</t>
  </si>
  <si>
    <t>Gain on disposal of property, plant and equipment</t>
  </si>
  <si>
    <t>Proceeds from disposal of property, plant and equipment</t>
  </si>
  <si>
    <t>Allowance for doubtful debts</t>
  </si>
  <si>
    <t>Repayment of term loans</t>
  </si>
  <si>
    <t>RCE CAPITAL BERHAD</t>
  </si>
  <si>
    <t>Net profit for the period</t>
  </si>
  <si>
    <t>Earnings per share  (sen)</t>
  </si>
  <si>
    <t>LOANS AND HIRE PURCHASE RECEIVABLES</t>
  </si>
  <si>
    <t>RCE Cap</t>
  </si>
  <si>
    <t>Loans and hire-purchase receivables</t>
  </si>
  <si>
    <t>Balance as at 1 April, 2004</t>
  </si>
  <si>
    <t>Foreign exchange translation difference</t>
  </si>
  <si>
    <t xml:space="preserve">Translation </t>
  </si>
  <si>
    <t>For The Financial Period Ended 30 June 2004</t>
  </si>
  <si>
    <t>Cash and cash equivalents at beginning of financial period</t>
  </si>
  <si>
    <t>Cash and cash equivalents at end of financial period</t>
  </si>
  <si>
    <t>Bad debts recovered</t>
  </si>
  <si>
    <t>RETAINED PROFITS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</si>
  <si>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</si>
  <si>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</si>
  <si>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</si>
  <si>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</si>
  <si>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</si>
  <si>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</si>
  <si>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</si>
  <si>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</si>
  <si>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</si>
  <si>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</si>
  <si>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</si>
  <si>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</si>
  <si>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</si>
  <si>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</si>
  <si>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</si>
  <si>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</si>
  <si>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</si>
  <si>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</si>
  <si>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</si>
  <si>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</si>
  <si>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</si>
  <si>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>Basic earnings per share (sen)</t>
  </si>
  <si>
    <t>Fixed deposit with licensed bank</t>
  </si>
  <si>
    <t>GOODWILL ON CONSOLIDATION</t>
  </si>
  <si>
    <t>Waiver of advances by related company</t>
  </si>
  <si>
    <t>Deferred taxation</t>
  </si>
  <si>
    <t>Taxation</t>
  </si>
  <si>
    <t>31/03/2005</t>
  </si>
  <si>
    <t>Loan and hire purchase receivables</t>
  </si>
  <si>
    <t>Waiver of advances by a related company</t>
  </si>
  <si>
    <t>DEFERRED TAX ASSETS</t>
  </si>
  <si>
    <t>Bonds and commercial papers</t>
  </si>
  <si>
    <t>NET CURRENT ASSETS</t>
  </si>
  <si>
    <t>Balance as at 1 April, 2005</t>
  </si>
  <si>
    <t>Finance costs paid</t>
  </si>
  <si>
    <t>Profit before taxation</t>
  </si>
  <si>
    <t>Profit after taxation</t>
  </si>
  <si>
    <t>Payables and accrued expenses</t>
  </si>
  <si>
    <t>Profits</t>
  </si>
  <si>
    <t>Share</t>
  </si>
  <si>
    <t>CONDENSED CONSOLIDATED BALANCE SHEET</t>
  </si>
  <si>
    <t>CONDENSED CONSOLIDATED STATEMENT OF CHANGES IN EQUITY</t>
  </si>
  <si>
    <t>CONDENSED CONSOLIDATED CASH FLOW STATEMENT</t>
  </si>
  <si>
    <t xml:space="preserve">Profit after taxation and </t>
  </si>
  <si>
    <t>PERIOD COMPRISE THE FOLLOWING:</t>
  </si>
  <si>
    <t xml:space="preserve">CASH AND CASH EQUIVALENTS AT END OF FINANCIAL </t>
  </si>
  <si>
    <t>Addition to property, plant and equipment</t>
  </si>
  <si>
    <t>30/09/2005</t>
  </si>
  <si>
    <t>30/09/2004</t>
  </si>
  <si>
    <t>Gain on disposal of subsidiary company</t>
  </si>
  <si>
    <t>As at 30 September 2005</t>
  </si>
  <si>
    <t>Balance as at 30 September 2005</t>
  </si>
  <si>
    <t>Balance as at 30 September 2004</t>
  </si>
  <si>
    <t>As at 30 September 2004</t>
  </si>
  <si>
    <t>Dividend income</t>
  </si>
  <si>
    <t>Tax refunded</t>
  </si>
  <si>
    <t>Dividend received</t>
  </si>
  <si>
    <t>Gain on disposal of a subsidiary company</t>
  </si>
  <si>
    <t xml:space="preserve">Proceeds from disposal of subsidiary company-net of cash </t>
  </si>
  <si>
    <t xml:space="preserve">Proceeds from disposal of long term investment </t>
  </si>
  <si>
    <t>Quarterly report on consolidated results of the Group for the second financial quarter ended 30 September 2005</t>
  </si>
  <si>
    <t>Summary of Key Financial Information for the financial period ended 30 September 2005</t>
  </si>
  <si>
    <t xml:space="preserve">Acquistion of a subsidiary </t>
  </si>
  <si>
    <t xml:space="preserve">Gain on disposal of long term investment </t>
  </si>
  <si>
    <t xml:space="preserve">LONG TERM INVESTMENT </t>
  </si>
  <si>
    <t>Purchase of property trust units</t>
  </si>
  <si>
    <t>Net Cash From / (Used In) Investing Activities</t>
  </si>
  <si>
    <t>Issuance / (Redemption) of commercial papers</t>
  </si>
  <si>
    <t>Drawdown of borrowings</t>
  </si>
  <si>
    <t>Net Cash From / (Used In) Financing Activities</t>
  </si>
  <si>
    <t>Net increase / (decrease) in cash and cash equivalents</t>
  </si>
  <si>
    <t>INVESTMENT IN UNQUOTED CORPORATE BONDS</t>
  </si>
  <si>
    <t>Cash Generated From / (Used In) Operations</t>
  </si>
  <si>
    <t>Net Cash Used In Operating Activities</t>
  </si>
  <si>
    <t xml:space="preserve">Subscription of corporate bonds </t>
  </si>
  <si>
    <t>Increase in: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</si>
</sst>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6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60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43" fontId="7" fillId="0" borderId="7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21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2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7" fontId="7" fillId="0" borderId="0" xfId="40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0" xfId="15" applyNumberFormat="1" applyFont="1" applyFill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8" fontId="22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7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165" fontId="1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39" applyNumberFormat="1" applyFont="1">
      <alignment/>
      <protection/>
    </xf>
    <xf numFmtId="14" fontId="9" fillId="0" borderId="0" xfId="37" applyNumberFormat="1" applyFont="1" applyAlignment="1">
      <alignment horizontal="center"/>
      <protection/>
    </xf>
    <xf numFmtId="14" fontId="7" fillId="0" borderId="0" xfId="37" applyNumberFormat="1" applyFont="1" applyAlignment="1">
      <alignment horizontal="center"/>
      <protection/>
    </xf>
    <xf numFmtId="0" fontId="9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5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190500</xdr:rowOff>
    </xdr:from>
    <xdr:to>
      <xdr:col>8</xdr:col>
      <xdr:colOff>866775</xdr:colOff>
      <xdr:row>48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8001000"/>
          <a:ext cx="7391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Year Ended 31 March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0</xdr:rowOff>
    </xdr:from>
    <xdr:to>
      <xdr:col>8</xdr:col>
      <xdr:colOff>885825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0115550"/>
          <a:ext cx="5953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Year Ended 31 March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19050</xdr:rowOff>
    </xdr:from>
    <xdr:to>
      <xdr:col>13</xdr:col>
      <xdr:colOff>0</xdr:colOff>
      <xdr:row>28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6225" y="5000625"/>
          <a:ext cx="8686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Year Ended 31 March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84</xdr:row>
      <xdr:rowOff>0</xdr:rowOff>
    </xdr:from>
    <xdr:to>
      <xdr:col>7</xdr:col>
      <xdr:colOff>952500</xdr:colOff>
      <xdr:row>86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5487650"/>
          <a:ext cx="6762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Year Ended 31 March 2005)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80" zoomScaleNormal="80" workbookViewId="0" topLeftCell="A1">
      <selection activeCell="J44" sqref="J44"/>
    </sheetView>
  </sheetViews>
  <sheetFormatPr defaultColWidth="9.140625" defaultRowHeight="12.75"/>
  <cols>
    <col min="1" max="1" width="3.00390625" style="128" customWidth="1"/>
    <col min="2" max="2" width="20.421875" style="128" customWidth="1"/>
    <col min="3" max="3" width="25.8515625" style="128" customWidth="1"/>
    <col min="4" max="4" width="13.140625" style="129" customWidth="1"/>
    <col min="5" max="5" width="2.00390625" style="130" customWidth="1"/>
    <col min="6" max="6" width="13.28125" style="130" customWidth="1"/>
    <col min="7" max="7" width="2.140625" style="130" customWidth="1"/>
    <col min="8" max="8" width="13.28125" style="130" customWidth="1"/>
    <col min="9" max="9" width="0.9921875" style="130" customWidth="1"/>
    <col min="10" max="10" width="13.28125" style="130" customWidth="1"/>
    <col min="11" max="16384" width="9.140625" style="128" customWidth="1"/>
  </cols>
  <sheetData>
    <row r="1" ht="15.75">
      <c r="A1" s="127" t="s">
        <v>95</v>
      </c>
    </row>
    <row r="2" ht="15.75">
      <c r="A2" s="127" t="s">
        <v>96</v>
      </c>
    </row>
    <row r="4" ht="15.75">
      <c r="A4" s="127" t="s">
        <v>0</v>
      </c>
    </row>
    <row r="6" ht="15.75">
      <c r="A6" s="127" t="s">
        <v>138</v>
      </c>
    </row>
    <row r="8" ht="15.75">
      <c r="A8" s="127"/>
    </row>
    <row r="10" spans="4:10" ht="15.75">
      <c r="D10" s="152" t="s">
        <v>1</v>
      </c>
      <c r="E10" s="152"/>
      <c r="F10" s="152"/>
      <c r="H10" s="152" t="s">
        <v>2</v>
      </c>
      <c r="I10" s="152"/>
      <c r="J10" s="152"/>
    </row>
    <row r="11" spans="4:10" ht="15.75">
      <c r="D11" s="148" t="s">
        <v>124</v>
      </c>
      <c r="F11" s="149" t="s">
        <v>125</v>
      </c>
      <c r="H11" s="148" t="str">
        <f>+D11</f>
        <v>30/09/2005</v>
      </c>
      <c r="J11" s="149" t="str">
        <f>+F11</f>
        <v>30/09/2004</v>
      </c>
    </row>
    <row r="12" spans="4:10" ht="15.75">
      <c r="D12" s="129" t="s">
        <v>9</v>
      </c>
      <c r="F12" s="130" t="s">
        <v>9</v>
      </c>
      <c r="H12" s="129" t="s">
        <v>9</v>
      </c>
      <c r="J12" s="130" t="s">
        <v>9</v>
      </c>
    </row>
    <row r="13" spans="7:8" ht="15.75">
      <c r="G13" s="130" t="s">
        <v>26</v>
      </c>
      <c r="H13" s="129"/>
    </row>
    <row r="14" spans="1:10" ht="15.75">
      <c r="A14" s="131" t="s">
        <v>78</v>
      </c>
      <c r="B14" s="128" t="s">
        <v>11</v>
      </c>
      <c r="D14" s="83">
        <f>+'Income Statement'!C23</f>
        <v>12770</v>
      </c>
      <c r="E14" s="28"/>
      <c r="F14" s="28">
        <f>+'Income Statement'!E23</f>
        <v>7365</v>
      </c>
      <c r="G14" s="28"/>
      <c r="H14" s="83">
        <f>+'Income Statement'!G23</f>
        <v>23795</v>
      </c>
      <c r="I14" s="28"/>
      <c r="J14" s="28">
        <f>+'Income Statement'!I23</f>
        <v>20669</v>
      </c>
    </row>
    <row r="15" spans="4:10" ht="15.75">
      <c r="D15" s="132"/>
      <c r="E15" s="62"/>
      <c r="F15" s="62"/>
      <c r="G15" s="62"/>
      <c r="H15" s="132"/>
      <c r="I15" s="62"/>
      <c r="J15" s="62"/>
    </row>
    <row r="16" spans="1:10" s="134" customFormat="1" ht="15.75">
      <c r="A16" s="133" t="s">
        <v>79</v>
      </c>
      <c r="B16" s="134" t="s">
        <v>112</v>
      </c>
      <c r="D16" s="83">
        <f>+'Income Statement'!C35</f>
        <v>5127</v>
      </c>
      <c r="E16" s="28"/>
      <c r="F16" s="28">
        <f>+'Income Statement'!E35</f>
        <v>6395</v>
      </c>
      <c r="G16" s="28"/>
      <c r="H16" s="83">
        <f>+'Income Statement'!G35</f>
        <v>13229</v>
      </c>
      <c r="I16" s="28"/>
      <c r="J16" s="28">
        <f>+'Income Statement'!I35</f>
        <v>11716</v>
      </c>
    </row>
    <row r="17" spans="4:10" s="134" customFormat="1" ht="15.75">
      <c r="D17" s="83"/>
      <c r="E17" s="28"/>
      <c r="F17" s="28"/>
      <c r="G17" s="28"/>
      <c r="H17" s="83"/>
      <c r="I17" s="28"/>
      <c r="J17" s="28"/>
    </row>
    <row r="18" spans="1:10" s="134" customFormat="1" ht="15.75">
      <c r="A18" s="133" t="s">
        <v>80</v>
      </c>
      <c r="B18" s="134" t="s">
        <v>120</v>
      </c>
      <c r="D18" s="83"/>
      <c r="E18" s="28"/>
      <c r="F18" s="28"/>
      <c r="G18" s="28"/>
      <c r="H18" s="83"/>
      <c r="I18" s="28"/>
      <c r="J18" s="28"/>
    </row>
    <row r="19" spans="2:10" s="134" customFormat="1" ht="15.75">
      <c r="B19" s="134" t="s">
        <v>81</v>
      </c>
      <c r="D19" s="83">
        <f>+'Income Statement'!C41</f>
        <v>4215</v>
      </c>
      <c r="E19" s="28"/>
      <c r="F19" s="28">
        <f>+'Income Statement'!E41</f>
        <v>3871</v>
      </c>
      <c r="G19" s="28"/>
      <c r="H19" s="83">
        <f>+'Income Statement'!G41</f>
        <v>8915</v>
      </c>
      <c r="I19" s="28"/>
      <c r="J19" s="28">
        <f>+'Income Statement'!I41</f>
        <v>6997</v>
      </c>
    </row>
    <row r="20" spans="1:10" s="134" customFormat="1" ht="15.75">
      <c r="A20" s="133"/>
      <c r="D20" s="83"/>
      <c r="E20" s="28"/>
      <c r="F20" s="28"/>
      <c r="G20" s="28"/>
      <c r="H20" s="83"/>
      <c r="I20" s="28"/>
      <c r="J20" s="28"/>
    </row>
    <row r="21" spans="1:10" s="134" customFormat="1" ht="15.75">
      <c r="A21" s="133" t="s">
        <v>82</v>
      </c>
      <c r="B21" s="134" t="s">
        <v>64</v>
      </c>
      <c r="D21" s="83">
        <f>+'Income Statement'!C41</f>
        <v>4215</v>
      </c>
      <c r="E21" s="28"/>
      <c r="F21" s="28">
        <f>+'Income Statement'!E41</f>
        <v>3871</v>
      </c>
      <c r="G21" s="28"/>
      <c r="H21" s="83">
        <f>+'Income Statement'!G41</f>
        <v>8915</v>
      </c>
      <c r="I21" s="28"/>
      <c r="J21" s="28">
        <f>+'Income Statement'!I41</f>
        <v>6997</v>
      </c>
    </row>
    <row r="22" spans="4:10" s="134" customFormat="1" ht="15.75">
      <c r="D22" s="83"/>
      <c r="E22" s="28"/>
      <c r="F22" s="28"/>
      <c r="G22" s="28"/>
      <c r="H22" s="83"/>
      <c r="I22" s="28"/>
      <c r="J22" s="28"/>
    </row>
    <row r="23" spans="1:10" s="134" customFormat="1" ht="15.75">
      <c r="A23" s="133" t="s">
        <v>83</v>
      </c>
      <c r="B23" s="134" t="s">
        <v>98</v>
      </c>
      <c r="D23" s="135">
        <f>+'Income Statement'!C44</f>
        <v>1.05</v>
      </c>
      <c r="E23" s="28"/>
      <c r="F23" s="136">
        <f>+'Income Statement'!E44</f>
        <v>0.96</v>
      </c>
      <c r="G23" s="28"/>
      <c r="H23" s="135">
        <f>+'Income Statement'!G44</f>
        <v>2.22</v>
      </c>
      <c r="I23" s="28"/>
      <c r="J23" s="136">
        <f>+'Income Statement'!I44</f>
        <v>1.74</v>
      </c>
    </row>
    <row r="24" spans="4:10" s="134" customFormat="1" ht="15.75">
      <c r="D24" s="83"/>
      <c r="E24" s="28"/>
      <c r="F24" s="28"/>
      <c r="G24" s="28"/>
      <c r="H24" s="83"/>
      <c r="I24" s="28"/>
      <c r="J24" s="28"/>
    </row>
    <row r="25" spans="1:10" s="134" customFormat="1" ht="15.75">
      <c r="A25" s="133" t="s">
        <v>84</v>
      </c>
      <c r="B25" s="134" t="s">
        <v>85</v>
      </c>
      <c r="D25" s="83">
        <v>0</v>
      </c>
      <c r="E25" s="28"/>
      <c r="F25" s="28">
        <v>0</v>
      </c>
      <c r="G25" s="28"/>
      <c r="H25" s="83">
        <v>0</v>
      </c>
      <c r="I25" s="28"/>
      <c r="J25" s="28">
        <v>0</v>
      </c>
    </row>
    <row r="26" spans="1:10" s="134" customFormat="1" ht="15.75">
      <c r="A26" s="133"/>
      <c r="D26" s="83"/>
      <c r="E26" s="28"/>
      <c r="F26" s="28"/>
      <c r="G26" s="28"/>
      <c r="H26" s="83"/>
      <c r="I26" s="28"/>
      <c r="J26" s="28"/>
    </row>
    <row r="27" spans="1:10" s="134" customFormat="1" ht="15.75">
      <c r="A27" s="133"/>
      <c r="D27" s="83"/>
      <c r="E27" s="28"/>
      <c r="F27" s="28"/>
      <c r="G27" s="28"/>
      <c r="H27" s="83"/>
      <c r="I27" s="28"/>
      <c r="J27" s="28"/>
    </row>
    <row r="28" spans="4:10" s="134" customFormat="1" ht="15.75">
      <c r="D28" s="83"/>
      <c r="E28" s="28"/>
      <c r="F28" s="28"/>
      <c r="G28" s="28"/>
      <c r="H28" s="83"/>
      <c r="I28" s="28"/>
      <c r="J28" s="28"/>
    </row>
    <row r="29" spans="4:10" s="134" customFormat="1" ht="15.75">
      <c r="D29" s="153" t="s">
        <v>86</v>
      </c>
      <c r="E29" s="152"/>
      <c r="F29" s="152"/>
      <c r="G29" s="28"/>
      <c r="H29" s="153" t="s">
        <v>87</v>
      </c>
      <c r="I29" s="154"/>
      <c r="J29" s="154"/>
    </row>
    <row r="30" spans="4:10" s="134" customFormat="1" ht="15.75">
      <c r="D30" s="153" t="s">
        <v>88</v>
      </c>
      <c r="E30" s="152"/>
      <c r="F30" s="152"/>
      <c r="G30" s="28"/>
      <c r="H30" s="153" t="s">
        <v>89</v>
      </c>
      <c r="I30" s="154"/>
      <c r="J30" s="154"/>
    </row>
    <row r="31" spans="4:10" s="134" customFormat="1" ht="15.75">
      <c r="D31" s="83"/>
      <c r="E31" s="28"/>
      <c r="F31" s="28"/>
      <c r="G31" s="28"/>
      <c r="H31" s="83"/>
      <c r="I31" s="28"/>
      <c r="J31" s="28"/>
    </row>
    <row r="32" spans="1:10" s="134" customFormat="1" ht="15.75">
      <c r="A32" s="133" t="s">
        <v>90</v>
      </c>
      <c r="B32" s="134" t="s">
        <v>91</v>
      </c>
      <c r="D32" s="83"/>
      <c r="E32" s="141"/>
      <c r="F32" s="141">
        <f>+BalanceSheet!G51</f>
        <v>0.12024607108166671</v>
      </c>
      <c r="G32" s="138"/>
      <c r="H32" s="135"/>
      <c r="I32" s="138"/>
      <c r="J32" s="138">
        <f>+BalanceSheet!I51</f>
        <v>0.098041901611907</v>
      </c>
    </row>
    <row r="33" spans="1:10" s="134" customFormat="1" ht="15.75">
      <c r="A33" s="133"/>
      <c r="D33" s="83"/>
      <c r="E33" s="28"/>
      <c r="F33" s="28"/>
      <c r="G33" s="28"/>
      <c r="H33" s="83"/>
      <c r="I33" s="28"/>
      <c r="J33" s="28"/>
    </row>
    <row r="34" spans="1:10" s="134" customFormat="1" ht="15.75">
      <c r="A34" s="133"/>
      <c r="D34" s="83"/>
      <c r="E34" s="28"/>
      <c r="F34" s="28"/>
      <c r="G34" s="28"/>
      <c r="H34" s="83"/>
      <c r="I34" s="28"/>
      <c r="J34" s="28"/>
    </row>
    <row r="35" spans="4:10" s="134" customFormat="1" ht="15.75">
      <c r="D35" s="83"/>
      <c r="E35" s="28"/>
      <c r="F35" s="28"/>
      <c r="G35" s="28"/>
      <c r="H35" s="83"/>
      <c r="I35" s="28"/>
      <c r="J35" s="28"/>
    </row>
    <row r="36" spans="1:10" s="134" customFormat="1" ht="15.75">
      <c r="A36" s="137" t="s">
        <v>92</v>
      </c>
      <c r="D36" s="83"/>
      <c r="E36" s="28"/>
      <c r="F36" s="28"/>
      <c r="G36" s="28"/>
      <c r="H36" s="83"/>
      <c r="I36" s="28"/>
      <c r="J36" s="28"/>
    </row>
    <row r="37" spans="4:10" s="134" customFormat="1" ht="15.75">
      <c r="D37" s="152" t="s">
        <v>1</v>
      </c>
      <c r="E37" s="152"/>
      <c r="F37" s="152"/>
      <c r="G37" s="130"/>
      <c r="H37" s="152" t="s">
        <v>2</v>
      </c>
      <c r="I37" s="152"/>
      <c r="J37" s="152"/>
    </row>
    <row r="38" spans="4:10" s="134" customFormat="1" ht="15.75">
      <c r="D38" s="148" t="str">
        <f>+D11</f>
        <v>30/09/2005</v>
      </c>
      <c r="E38" s="130"/>
      <c r="F38" s="149" t="str">
        <f>+F11</f>
        <v>30/09/2004</v>
      </c>
      <c r="G38" s="130"/>
      <c r="H38" s="148" t="str">
        <f>+D38</f>
        <v>30/09/2005</v>
      </c>
      <c r="I38" s="130"/>
      <c r="J38" s="149" t="str">
        <f>+F38</f>
        <v>30/09/2004</v>
      </c>
    </row>
    <row r="39" spans="4:10" s="134" customFormat="1" ht="15.75">
      <c r="D39" s="129" t="s">
        <v>9</v>
      </c>
      <c r="E39" s="130"/>
      <c r="F39" s="130" t="s">
        <v>9</v>
      </c>
      <c r="G39" s="130"/>
      <c r="H39" s="129" t="s">
        <v>9</v>
      </c>
      <c r="I39" s="130"/>
      <c r="J39" s="130" t="s">
        <v>9</v>
      </c>
    </row>
    <row r="40" spans="4:10" s="134" customFormat="1" ht="15.75">
      <c r="D40" s="83"/>
      <c r="E40" s="28"/>
      <c r="F40" s="28"/>
      <c r="G40" s="28"/>
      <c r="H40" s="83"/>
      <c r="I40" s="28"/>
      <c r="J40" s="28"/>
    </row>
    <row r="41" spans="1:10" s="134" customFormat="1" ht="15.75">
      <c r="A41" s="133" t="s">
        <v>78</v>
      </c>
      <c r="B41" s="134" t="s">
        <v>48</v>
      </c>
      <c r="D41" s="83">
        <f>+'Income Statement'!C31</f>
        <v>5292</v>
      </c>
      <c r="E41" s="28"/>
      <c r="F41" s="28">
        <f>+'Income Statement'!E31</f>
        <v>5226</v>
      </c>
      <c r="G41" s="28"/>
      <c r="H41" s="83">
        <f>+'Income Statement'!G31</f>
        <v>13452</v>
      </c>
      <c r="I41" s="28"/>
      <c r="J41" s="28">
        <f>+'Income Statement'!I31</f>
        <v>10628</v>
      </c>
    </row>
    <row r="42" spans="4:10" s="134" customFormat="1" ht="15.75">
      <c r="D42" s="83"/>
      <c r="E42" s="28"/>
      <c r="F42" s="28"/>
      <c r="G42" s="28"/>
      <c r="H42" s="83"/>
      <c r="I42" s="28"/>
      <c r="J42" s="28"/>
    </row>
    <row r="43" spans="1:10" s="134" customFormat="1" ht="15.75">
      <c r="A43" s="133" t="s">
        <v>79</v>
      </c>
      <c r="B43" s="134" t="s">
        <v>93</v>
      </c>
      <c r="D43" s="83">
        <v>93</v>
      </c>
      <c r="E43" s="28"/>
      <c r="F43" s="28">
        <v>527</v>
      </c>
      <c r="G43" s="28"/>
      <c r="H43" s="83">
        <v>148</v>
      </c>
      <c r="I43" s="28"/>
      <c r="J43" s="28">
        <v>1143</v>
      </c>
    </row>
    <row r="44" spans="4:10" s="134" customFormat="1" ht="15.75">
      <c r="D44" s="83"/>
      <c r="E44" s="28"/>
      <c r="F44" s="28"/>
      <c r="G44" s="28"/>
      <c r="H44" s="83"/>
      <c r="I44" s="28"/>
      <c r="J44" s="28"/>
    </row>
    <row r="45" spans="1:10" s="134" customFormat="1" ht="15.75">
      <c r="A45" s="133" t="s">
        <v>80</v>
      </c>
      <c r="B45" s="134" t="s">
        <v>94</v>
      </c>
      <c r="D45" s="83">
        <f>-'Income Statement'!C33</f>
        <v>165</v>
      </c>
      <c r="E45" s="28"/>
      <c r="F45" s="28">
        <f>-'Income Statement'!E33</f>
        <v>167</v>
      </c>
      <c r="G45" s="28"/>
      <c r="H45" s="83">
        <f>-'Income Statement'!G33</f>
        <v>223</v>
      </c>
      <c r="I45" s="28"/>
      <c r="J45" s="28">
        <f>-'Income Statement'!I33</f>
        <v>248</v>
      </c>
    </row>
    <row r="46" spans="4:10" s="134" customFormat="1" ht="15.75">
      <c r="D46" s="83"/>
      <c r="E46" s="28"/>
      <c r="F46" s="28"/>
      <c r="G46" s="28"/>
      <c r="H46" s="83"/>
      <c r="I46" s="28"/>
      <c r="J46" s="28"/>
    </row>
    <row r="47" spans="4:10" s="134" customFormat="1" ht="15.75">
      <c r="D47" s="83"/>
      <c r="E47" s="28"/>
      <c r="F47" s="28"/>
      <c r="G47" s="28"/>
      <c r="H47" s="83"/>
      <c r="I47" s="28"/>
      <c r="J47" s="28"/>
    </row>
    <row r="48" spans="4:10" s="134" customFormat="1" ht="15.75">
      <c r="D48" s="83"/>
      <c r="E48" s="28"/>
      <c r="F48" s="28"/>
      <c r="G48" s="28"/>
      <c r="H48" s="83"/>
      <c r="I48" s="28"/>
      <c r="J48" s="28"/>
    </row>
    <row r="49" spans="4:10" s="134" customFormat="1" ht="15.75">
      <c r="D49" s="83"/>
      <c r="E49" s="28"/>
      <c r="F49" s="28"/>
      <c r="G49" s="28"/>
      <c r="H49" s="83"/>
      <c r="I49" s="28"/>
      <c r="J49" s="28"/>
    </row>
    <row r="50" spans="4:10" s="134" customFormat="1" ht="15.75">
      <c r="D50" s="83"/>
      <c r="E50" s="28"/>
      <c r="F50" s="28"/>
      <c r="G50" s="28"/>
      <c r="H50" s="83"/>
      <c r="I50" s="28"/>
      <c r="J50" s="28"/>
    </row>
    <row r="51" spans="4:10" s="134" customFormat="1" ht="15.75">
      <c r="D51" s="83"/>
      <c r="E51" s="28"/>
      <c r="F51" s="28"/>
      <c r="G51" s="28"/>
      <c r="H51" s="83"/>
      <c r="I51" s="28"/>
      <c r="J51" s="28"/>
    </row>
    <row r="52" spans="4:10" s="134" customFormat="1" ht="15.75">
      <c r="D52" s="83"/>
      <c r="E52" s="28"/>
      <c r="F52" s="28"/>
      <c r="G52" s="28"/>
      <c r="H52" s="83"/>
      <c r="I52" s="28"/>
      <c r="J52" s="28"/>
    </row>
    <row r="53" spans="4:10" s="134" customFormat="1" ht="15.75">
      <c r="D53" s="83"/>
      <c r="E53" s="28"/>
      <c r="F53" s="28"/>
      <c r="G53" s="28"/>
      <c r="H53" s="83"/>
      <c r="I53" s="28"/>
      <c r="J53" s="28"/>
    </row>
    <row r="54" spans="4:10" s="134" customFormat="1" ht="15.75">
      <c r="D54" s="83"/>
      <c r="E54" s="28"/>
      <c r="F54" s="28"/>
      <c r="G54" s="28"/>
      <c r="H54" s="83"/>
      <c r="I54" s="28"/>
      <c r="J54" s="28"/>
    </row>
    <row r="55" spans="4:10" s="134" customFormat="1" ht="15.75">
      <c r="D55" s="83"/>
      <c r="E55" s="28"/>
      <c r="F55" s="28"/>
      <c r="G55" s="28"/>
      <c r="H55" s="83"/>
      <c r="I55" s="28"/>
      <c r="J55" s="28"/>
    </row>
    <row r="56" spans="4:10" s="134" customFormat="1" ht="15.75">
      <c r="D56" s="83"/>
      <c r="E56" s="28"/>
      <c r="F56" s="28"/>
      <c r="G56" s="28"/>
      <c r="H56" s="83"/>
      <c r="I56" s="28"/>
      <c r="J56" s="28"/>
    </row>
    <row r="57" spans="4:10" s="134" customFormat="1" ht="15.75">
      <c r="D57" s="83"/>
      <c r="E57" s="28"/>
      <c r="F57" s="28"/>
      <c r="G57" s="28"/>
      <c r="H57" s="83"/>
      <c r="I57" s="28"/>
      <c r="J57" s="28"/>
    </row>
    <row r="58" spans="4:10" s="134" customFormat="1" ht="15.75">
      <c r="D58" s="83"/>
      <c r="E58" s="28"/>
      <c r="F58" s="28"/>
      <c r="G58" s="28"/>
      <c r="H58" s="83"/>
      <c r="I58" s="28"/>
      <c r="J58" s="28"/>
    </row>
    <row r="59" spans="4:10" s="134" customFormat="1" ht="15.75">
      <c r="D59" s="83"/>
      <c r="E59" s="28"/>
      <c r="F59" s="28"/>
      <c r="G59" s="28"/>
      <c r="H59" s="83"/>
      <c r="I59" s="28"/>
      <c r="J59" s="28"/>
    </row>
    <row r="60" spans="4:10" s="134" customFormat="1" ht="15.75">
      <c r="D60" s="83"/>
      <c r="E60" s="28"/>
      <c r="F60" s="28"/>
      <c r="G60" s="28"/>
      <c r="H60" s="83"/>
      <c r="I60" s="28"/>
      <c r="J60" s="28"/>
    </row>
    <row r="61" spans="4:10" s="134" customFormat="1" ht="15.75">
      <c r="D61" s="83"/>
      <c r="E61" s="28"/>
      <c r="F61" s="28"/>
      <c r="G61" s="28"/>
      <c r="H61" s="83"/>
      <c r="I61" s="28"/>
      <c r="J61" s="28"/>
    </row>
    <row r="62" spans="1:10" s="134" customFormat="1" ht="15.75">
      <c r="A62" s="133"/>
      <c r="D62" s="83"/>
      <c r="E62" s="28"/>
      <c r="F62" s="28"/>
      <c r="G62" s="28"/>
      <c r="H62" s="83"/>
      <c r="I62" s="28"/>
      <c r="J62" s="28"/>
    </row>
    <row r="63" spans="4:10" s="134" customFormat="1" ht="15.75">
      <c r="D63" s="83"/>
      <c r="E63" s="28"/>
      <c r="F63" s="28"/>
      <c r="G63" s="28"/>
      <c r="H63" s="83"/>
      <c r="I63" s="28"/>
      <c r="J63" s="28"/>
    </row>
    <row r="64" spans="4:10" s="134" customFormat="1" ht="15.75">
      <c r="D64" s="83"/>
      <c r="E64" s="28"/>
      <c r="F64" s="28"/>
      <c r="G64" s="28"/>
      <c r="H64" s="83"/>
      <c r="I64" s="28"/>
      <c r="J64" s="28"/>
    </row>
    <row r="65" spans="4:10" s="134" customFormat="1" ht="15.75">
      <c r="D65" s="83"/>
      <c r="E65" s="28"/>
      <c r="F65" s="28"/>
      <c r="G65" s="28"/>
      <c r="H65" s="83"/>
      <c r="I65" s="28"/>
      <c r="J65" s="28"/>
    </row>
    <row r="66" spans="4:10" s="134" customFormat="1" ht="15.75">
      <c r="D66" s="135"/>
      <c r="E66" s="28"/>
      <c r="F66" s="138"/>
      <c r="G66" s="28"/>
      <c r="H66" s="135"/>
      <c r="I66" s="28"/>
      <c r="J66" s="138"/>
    </row>
    <row r="67" spans="4:10" s="134" customFormat="1" ht="15.75">
      <c r="D67" s="83"/>
      <c r="E67" s="28"/>
      <c r="F67" s="28"/>
      <c r="G67" s="28"/>
      <c r="H67" s="83"/>
      <c r="I67" s="28"/>
      <c r="J67" s="28"/>
    </row>
    <row r="68" spans="2:10" s="134" customFormat="1" ht="15.75">
      <c r="B68" s="133"/>
      <c r="D68" s="83"/>
      <c r="E68" s="28"/>
      <c r="F68" s="28"/>
      <c r="G68" s="28"/>
      <c r="H68" s="83"/>
      <c r="I68" s="28"/>
      <c r="J68" s="28"/>
    </row>
    <row r="69" spans="4:10" s="134" customFormat="1" ht="15.75">
      <c r="D69" s="83"/>
      <c r="E69" s="28"/>
      <c r="F69" s="28"/>
      <c r="G69" s="28"/>
      <c r="H69" s="83"/>
      <c r="I69" s="28"/>
      <c r="J69" s="28"/>
    </row>
    <row r="70" spans="4:10" s="134" customFormat="1" ht="15.75">
      <c r="D70" s="83"/>
      <c r="E70" s="28"/>
      <c r="F70" s="28"/>
      <c r="G70" s="28"/>
      <c r="H70" s="83"/>
      <c r="I70" s="28"/>
      <c r="J70" s="28"/>
    </row>
    <row r="71" spans="4:10" s="134" customFormat="1" ht="15.75">
      <c r="D71" s="83"/>
      <c r="E71" s="28"/>
      <c r="F71" s="28"/>
      <c r="G71" s="28"/>
      <c r="H71" s="83"/>
      <c r="I71" s="28"/>
      <c r="J71" s="28"/>
    </row>
    <row r="72" spans="4:10" s="134" customFormat="1" ht="15.75">
      <c r="D72" s="83"/>
      <c r="E72" s="28"/>
      <c r="F72" s="28"/>
      <c r="G72" s="28"/>
      <c r="H72" s="83"/>
      <c r="I72" s="28"/>
      <c r="J72" s="28"/>
    </row>
    <row r="73" spans="4:10" s="134" customFormat="1" ht="15.75">
      <c r="D73" s="83"/>
      <c r="E73" s="28"/>
      <c r="F73" s="28"/>
      <c r="G73" s="28"/>
      <c r="H73" s="83"/>
      <c r="I73" s="28"/>
      <c r="J73" s="28"/>
    </row>
    <row r="74" spans="4:10" s="134" customFormat="1" ht="15.75">
      <c r="D74" s="83"/>
      <c r="E74" s="28"/>
      <c r="F74" s="28"/>
      <c r="G74" s="28"/>
      <c r="H74" s="83"/>
      <c r="I74" s="28"/>
      <c r="J74" s="28"/>
    </row>
    <row r="75" spans="4:10" s="134" customFormat="1" ht="15.75">
      <c r="D75" s="83"/>
      <c r="E75" s="28"/>
      <c r="F75" s="28"/>
      <c r="G75" s="28"/>
      <c r="H75" s="83"/>
      <c r="I75" s="28"/>
      <c r="J75" s="28"/>
    </row>
    <row r="76" spans="4:10" s="134" customFormat="1" ht="15.75">
      <c r="D76" s="83"/>
      <c r="E76" s="28"/>
      <c r="F76" s="28"/>
      <c r="G76" s="28"/>
      <c r="H76" s="28"/>
      <c r="I76" s="28"/>
      <c r="J76" s="28"/>
    </row>
    <row r="77" spans="4:10" s="134" customFormat="1" ht="15.75">
      <c r="D77" s="83"/>
      <c r="E77" s="28"/>
      <c r="F77" s="28"/>
      <c r="G77" s="28"/>
      <c r="H77" s="28"/>
      <c r="I77" s="28"/>
      <c r="J77" s="28"/>
    </row>
    <row r="78" spans="4:10" s="134" customFormat="1" ht="15.75">
      <c r="D78" s="83"/>
      <c r="E78" s="28"/>
      <c r="F78" s="28"/>
      <c r="G78" s="28"/>
      <c r="H78" s="28"/>
      <c r="I78" s="28"/>
      <c r="J78" s="28"/>
    </row>
    <row r="79" spans="4:10" s="134" customFormat="1" ht="15.75">
      <c r="D79" s="83"/>
      <c r="E79" s="28"/>
      <c r="F79" s="28"/>
      <c r="G79" s="28"/>
      <c r="H79" s="28"/>
      <c r="I79" s="28"/>
      <c r="J79" s="28"/>
    </row>
    <row r="80" spans="4:10" s="134" customFormat="1" ht="15.75">
      <c r="D80" s="83"/>
      <c r="E80" s="28"/>
      <c r="F80" s="28"/>
      <c r="G80" s="28"/>
      <c r="H80" s="28"/>
      <c r="I80" s="28"/>
      <c r="J80" s="28"/>
    </row>
    <row r="81" spans="4:10" s="134" customFormat="1" ht="15.75">
      <c r="D81" s="83"/>
      <c r="E81" s="28"/>
      <c r="F81" s="28"/>
      <c r="G81" s="28"/>
      <c r="H81" s="28"/>
      <c r="I81" s="28"/>
      <c r="J81" s="28"/>
    </row>
    <row r="82" spans="4:10" s="134" customFormat="1" ht="15.75">
      <c r="D82" s="83"/>
      <c r="E82" s="28"/>
      <c r="F82" s="28"/>
      <c r="G82" s="28"/>
      <c r="H82" s="28"/>
      <c r="I82" s="28"/>
      <c r="J82" s="28"/>
    </row>
    <row r="83" spans="4:10" s="134" customFormat="1" ht="15.75">
      <c r="D83" s="83"/>
      <c r="E83" s="28"/>
      <c r="F83" s="28"/>
      <c r="G83" s="28"/>
      <c r="H83" s="28"/>
      <c r="I83" s="28"/>
      <c r="J83" s="28"/>
    </row>
    <row r="84" spans="4:10" s="134" customFormat="1" ht="15.75">
      <c r="D84" s="83"/>
      <c r="E84" s="28"/>
      <c r="F84" s="28"/>
      <c r="G84" s="28"/>
      <c r="H84" s="28"/>
      <c r="I84" s="28"/>
      <c r="J84" s="28"/>
    </row>
    <row r="85" spans="4:10" s="134" customFormat="1" ht="15.75">
      <c r="D85" s="83"/>
      <c r="E85" s="28"/>
      <c r="F85" s="28"/>
      <c r="G85" s="28"/>
      <c r="H85" s="28"/>
      <c r="I85" s="28"/>
      <c r="J85" s="28"/>
    </row>
    <row r="86" spans="4:10" s="134" customFormat="1" ht="15.75">
      <c r="D86" s="83"/>
      <c r="E86" s="28"/>
      <c r="F86" s="28"/>
      <c r="G86" s="28"/>
      <c r="H86" s="28"/>
      <c r="I86" s="28"/>
      <c r="J86" s="28"/>
    </row>
    <row r="87" spans="4:10" s="134" customFormat="1" ht="15.75">
      <c r="D87" s="83"/>
      <c r="E87" s="28"/>
      <c r="F87" s="28"/>
      <c r="G87" s="28"/>
      <c r="H87" s="28"/>
      <c r="I87" s="28"/>
      <c r="J87" s="28"/>
    </row>
    <row r="88" spans="4:10" s="134" customFormat="1" ht="15.75">
      <c r="D88" s="83"/>
      <c r="E88" s="28"/>
      <c r="F88" s="28"/>
      <c r="G88" s="28"/>
      <c r="H88" s="28"/>
      <c r="I88" s="28"/>
      <c r="J88" s="28"/>
    </row>
    <row r="89" spans="4:10" s="134" customFormat="1" ht="15.75">
      <c r="D89" s="139"/>
      <c r="E89" s="140"/>
      <c r="F89" s="140"/>
      <c r="G89" s="140"/>
      <c r="H89" s="140"/>
      <c r="I89" s="140"/>
      <c r="J89" s="140"/>
    </row>
    <row r="90" spans="4:10" s="134" customFormat="1" ht="15.75">
      <c r="D90" s="139"/>
      <c r="E90" s="140"/>
      <c r="F90" s="140"/>
      <c r="G90" s="140"/>
      <c r="H90" s="140"/>
      <c r="I90" s="140"/>
      <c r="J90" s="140"/>
    </row>
    <row r="91" spans="4:10" s="134" customFormat="1" ht="15.75">
      <c r="D91" s="139"/>
      <c r="E91" s="140"/>
      <c r="F91" s="140"/>
      <c r="G91" s="140"/>
      <c r="H91" s="140"/>
      <c r="I91" s="140"/>
      <c r="J91" s="140"/>
    </row>
    <row r="92" spans="4:10" s="134" customFormat="1" ht="15.75">
      <c r="D92" s="139"/>
      <c r="E92" s="140"/>
      <c r="F92" s="140"/>
      <c r="G92" s="140"/>
      <c r="H92" s="140"/>
      <c r="I92" s="140"/>
      <c r="J92" s="140"/>
    </row>
    <row r="93" spans="4:10" s="134" customFormat="1" ht="15.75">
      <c r="D93" s="139"/>
      <c r="E93" s="140"/>
      <c r="F93" s="140"/>
      <c r="G93" s="140"/>
      <c r="H93" s="140"/>
      <c r="I93" s="140"/>
      <c r="J93" s="140"/>
    </row>
    <row r="94" spans="4:10" s="134" customFormat="1" ht="15.75">
      <c r="D94" s="139"/>
      <c r="E94" s="140"/>
      <c r="F94" s="140"/>
      <c r="G94" s="140"/>
      <c r="H94" s="140"/>
      <c r="I94" s="140"/>
      <c r="J94" s="140"/>
    </row>
    <row r="95" spans="4:10" s="134" customFormat="1" ht="15.75">
      <c r="D95" s="139"/>
      <c r="E95" s="140"/>
      <c r="F95" s="140"/>
      <c r="G95" s="140"/>
      <c r="H95" s="140"/>
      <c r="I95" s="140"/>
      <c r="J95" s="140"/>
    </row>
    <row r="96" spans="4:10" s="134" customFormat="1" ht="15.75">
      <c r="D96" s="139"/>
      <c r="E96" s="140"/>
      <c r="F96" s="140"/>
      <c r="G96" s="140"/>
      <c r="H96" s="140"/>
      <c r="I96" s="140"/>
      <c r="J96" s="140"/>
    </row>
    <row r="97" spans="4:10" s="134" customFormat="1" ht="15.75">
      <c r="D97" s="139"/>
      <c r="E97" s="140"/>
      <c r="F97" s="140"/>
      <c r="G97" s="140"/>
      <c r="H97" s="140"/>
      <c r="I97" s="140"/>
      <c r="J97" s="140"/>
    </row>
    <row r="98" spans="4:10" s="134" customFormat="1" ht="15.75">
      <c r="D98" s="139"/>
      <c r="E98" s="140"/>
      <c r="F98" s="140"/>
      <c r="G98" s="140"/>
      <c r="H98" s="140"/>
      <c r="I98" s="140"/>
      <c r="J98" s="140"/>
    </row>
    <row r="99" spans="4:10" s="134" customFormat="1" ht="15.75">
      <c r="D99" s="139"/>
      <c r="E99" s="140"/>
      <c r="F99" s="140"/>
      <c r="G99" s="140"/>
      <c r="H99" s="140"/>
      <c r="I99" s="140"/>
      <c r="J99" s="140"/>
    </row>
    <row r="100" spans="4:10" s="134" customFormat="1" ht="15.75">
      <c r="D100" s="139"/>
      <c r="E100" s="140"/>
      <c r="F100" s="140"/>
      <c r="G100" s="140"/>
      <c r="H100" s="140"/>
      <c r="I100" s="140"/>
      <c r="J100" s="140"/>
    </row>
    <row r="101" spans="4:10" s="134" customFormat="1" ht="15.75">
      <c r="D101" s="139"/>
      <c r="E101" s="140"/>
      <c r="F101" s="140"/>
      <c r="G101" s="140"/>
      <c r="H101" s="140"/>
      <c r="I101" s="140"/>
      <c r="J101" s="140"/>
    </row>
    <row r="102" spans="4:10" s="134" customFormat="1" ht="15.75">
      <c r="D102" s="139"/>
      <c r="E102" s="140"/>
      <c r="F102" s="140"/>
      <c r="G102" s="140"/>
      <c r="H102" s="140"/>
      <c r="I102" s="140"/>
      <c r="J102" s="140"/>
    </row>
    <row r="103" spans="4:10" s="134" customFormat="1" ht="15.75">
      <c r="D103" s="139"/>
      <c r="E103" s="140"/>
      <c r="F103" s="140"/>
      <c r="G103" s="140"/>
      <c r="H103" s="140"/>
      <c r="I103" s="140"/>
      <c r="J103" s="140"/>
    </row>
    <row r="104" spans="4:10" s="134" customFormat="1" ht="15.75">
      <c r="D104" s="139"/>
      <c r="E104" s="140"/>
      <c r="F104" s="140"/>
      <c r="G104" s="140"/>
      <c r="H104" s="140"/>
      <c r="I104" s="140"/>
      <c r="J104" s="140"/>
    </row>
    <row r="105" spans="4:10" s="134" customFormat="1" ht="15.75">
      <c r="D105" s="139"/>
      <c r="E105" s="140"/>
      <c r="F105" s="140"/>
      <c r="G105" s="140"/>
      <c r="H105" s="140"/>
      <c r="I105" s="140"/>
      <c r="J105" s="140"/>
    </row>
    <row r="106" spans="4:10" s="134" customFormat="1" ht="15.75">
      <c r="D106" s="139"/>
      <c r="E106" s="140"/>
      <c r="F106" s="140"/>
      <c r="G106" s="140"/>
      <c r="H106" s="140"/>
      <c r="I106" s="140"/>
      <c r="J106" s="140"/>
    </row>
    <row r="107" spans="4:10" s="134" customFormat="1" ht="15.75">
      <c r="D107" s="139"/>
      <c r="E107" s="140"/>
      <c r="F107" s="140"/>
      <c r="G107" s="140"/>
      <c r="H107" s="140"/>
      <c r="I107" s="140"/>
      <c r="J107" s="140"/>
    </row>
    <row r="108" spans="4:10" s="134" customFormat="1" ht="15.75">
      <c r="D108" s="139"/>
      <c r="E108" s="140"/>
      <c r="F108" s="140"/>
      <c r="G108" s="140"/>
      <c r="H108" s="140"/>
      <c r="I108" s="140"/>
      <c r="J108" s="140"/>
    </row>
    <row r="109" spans="4:10" s="134" customFormat="1" ht="15.75">
      <c r="D109" s="139"/>
      <c r="E109" s="140"/>
      <c r="F109" s="140"/>
      <c r="G109" s="140"/>
      <c r="H109" s="140"/>
      <c r="I109" s="140"/>
      <c r="J109" s="140"/>
    </row>
    <row r="110" spans="4:10" s="134" customFormat="1" ht="15.75">
      <c r="D110" s="139"/>
      <c r="E110" s="140"/>
      <c r="F110" s="140"/>
      <c r="G110" s="140"/>
      <c r="H110" s="140"/>
      <c r="I110" s="140"/>
      <c r="J110" s="140"/>
    </row>
    <row r="111" spans="4:10" s="134" customFormat="1" ht="15.75">
      <c r="D111" s="139"/>
      <c r="E111" s="140"/>
      <c r="F111" s="140"/>
      <c r="G111" s="140"/>
      <c r="H111" s="140"/>
      <c r="I111" s="140"/>
      <c r="J111" s="140"/>
    </row>
    <row r="112" spans="4:10" s="134" customFormat="1" ht="15.75">
      <c r="D112" s="139"/>
      <c r="E112" s="140"/>
      <c r="F112" s="140"/>
      <c r="G112" s="140"/>
      <c r="H112" s="140"/>
      <c r="I112" s="140"/>
      <c r="J112" s="140"/>
    </row>
    <row r="113" spans="4:10" s="134" customFormat="1" ht="15.75">
      <c r="D113" s="139"/>
      <c r="E113" s="140"/>
      <c r="F113" s="140"/>
      <c r="G113" s="140"/>
      <c r="H113" s="140"/>
      <c r="I113" s="140"/>
      <c r="J113" s="140"/>
    </row>
    <row r="114" spans="4:10" s="134" customFormat="1" ht="15.75">
      <c r="D114" s="139"/>
      <c r="E114" s="140"/>
      <c r="F114" s="140"/>
      <c r="G114" s="140"/>
      <c r="H114" s="140"/>
      <c r="I114" s="140"/>
      <c r="J114" s="140"/>
    </row>
    <row r="115" spans="4:10" s="134" customFormat="1" ht="15.75">
      <c r="D115" s="139"/>
      <c r="E115" s="140"/>
      <c r="F115" s="140"/>
      <c r="G115" s="140"/>
      <c r="H115" s="140"/>
      <c r="I115" s="140"/>
      <c r="J115" s="140"/>
    </row>
    <row r="116" spans="4:10" s="134" customFormat="1" ht="15.75">
      <c r="D116" s="139"/>
      <c r="E116" s="140"/>
      <c r="F116" s="140"/>
      <c r="G116" s="140"/>
      <c r="H116" s="140"/>
      <c r="I116" s="140"/>
      <c r="J116" s="140"/>
    </row>
  </sheetData>
  <mergeCells count="8">
    <mergeCell ref="D37:F37"/>
    <mergeCell ref="H37:J37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B15" sqref="B15"/>
    </sheetView>
  </sheetViews>
  <sheetFormatPr defaultColWidth="9.140625" defaultRowHeight="12.75"/>
  <cols>
    <col min="1" max="1" width="3.28125" style="60" customWidth="1"/>
    <col min="2" max="2" width="52.28125" style="60" customWidth="1"/>
    <col min="3" max="3" width="13.7109375" style="60" customWidth="1"/>
    <col min="4" max="4" width="2.140625" style="60" customWidth="1"/>
    <col min="5" max="5" width="12.7109375" style="60" customWidth="1"/>
    <col min="6" max="6" width="1.7109375" style="60" customWidth="1"/>
    <col min="7" max="7" width="13.57421875" style="60" customWidth="1"/>
    <col min="8" max="8" width="1.7109375" style="60" customWidth="1"/>
    <col min="9" max="9" width="13.00390625" style="60" customWidth="1"/>
    <col min="10" max="10" width="9.140625" style="60" customWidth="1"/>
    <col min="11" max="12" width="10.421875" style="60" hidden="1" customWidth="1"/>
    <col min="13" max="16384" width="9.140625" style="60" customWidth="1"/>
  </cols>
  <sheetData>
    <row r="1" ht="15" customHeight="1">
      <c r="I1" s="1"/>
    </row>
    <row r="2" spans="2:9" ht="15.75" hidden="1">
      <c r="B2" s="157" t="s">
        <v>63</v>
      </c>
      <c r="C2" s="157"/>
      <c r="D2" s="157"/>
      <c r="E2" s="157"/>
      <c r="F2" s="157"/>
      <c r="G2" s="157"/>
      <c r="H2" s="157"/>
      <c r="I2" s="157"/>
    </row>
    <row r="3" spans="2:9" ht="15.75" hidden="1">
      <c r="B3" s="158" t="s">
        <v>14</v>
      </c>
      <c r="C3" s="158"/>
      <c r="D3" s="158"/>
      <c r="E3" s="158"/>
      <c r="F3" s="158"/>
      <c r="G3" s="158"/>
      <c r="H3" s="158"/>
      <c r="I3" s="158"/>
    </row>
    <row r="4" spans="2:9" ht="15.75" hidden="1">
      <c r="B4" s="59"/>
      <c r="C4" s="58"/>
      <c r="D4" s="58"/>
      <c r="E4" s="58"/>
      <c r="F4" s="58"/>
      <c r="G4" s="58"/>
      <c r="H4" s="58"/>
      <c r="I4" s="58"/>
    </row>
    <row r="5" spans="2:9" ht="15.75" hidden="1">
      <c r="B5" s="59"/>
      <c r="C5" s="58"/>
      <c r="D5" s="58"/>
      <c r="E5" s="58"/>
      <c r="F5" s="58"/>
      <c r="G5" s="58"/>
      <c r="H5" s="58"/>
      <c r="I5" s="58"/>
    </row>
    <row r="6" spans="1:9" ht="15" customHeight="1" hidden="1">
      <c r="A6" s="23"/>
      <c r="B6" s="156" t="s">
        <v>0</v>
      </c>
      <c r="C6" s="156"/>
      <c r="D6" s="156"/>
      <c r="E6" s="156"/>
      <c r="F6" s="156"/>
      <c r="G6" s="156"/>
      <c r="H6" s="156"/>
      <c r="I6" s="156"/>
    </row>
    <row r="7" spans="1:9" ht="15" customHeight="1">
      <c r="A7" s="23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3"/>
      <c r="B9" s="19"/>
      <c r="C9" s="19"/>
      <c r="D9" s="19"/>
      <c r="E9" s="19"/>
      <c r="F9" s="19"/>
      <c r="G9" s="19"/>
      <c r="H9" s="19"/>
      <c r="I9" s="19"/>
    </row>
    <row r="10" spans="1:9" ht="15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3"/>
      <c r="B11" s="19"/>
      <c r="C11" s="19"/>
      <c r="D11" s="19"/>
      <c r="E11" s="19"/>
      <c r="F11" s="19"/>
      <c r="G11" s="19"/>
      <c r="H11" s="19"/>
      <c r="I11" s="19"/>
    </row>
    <row r="12" spans="1:9" ht="15" customHeight="1">
      <c r="A12" s="23"/>
      <c r="B12" s="19"/>
      <c r="C12" s="19"/>
      <c r="D12" s="19"/>
      <c r="E12" s="19"/>
      <c r="F12" s="19"/>
      <c r="G12" s="19"/>
      <c r="H12" s="19"/>
      <c r="I12" s="19"/>
    </row>
    <row r="13" spans="1:9" ht="1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 customHeight="1">
      <c r="A14" s="23"/>
      <c r="B14" s="23" t="s">
        <v>137</v>
      </c>
      <c r="C14" s="63"/>
      <c r="D14" s="63"/>
      <c r="E14" s="29"/>
      <c r="F14" s="29"/>
      <c r="G14" s="19"/>
      <c r="H14" s="19"/>
      <c r="I14" s="29"/>
    </row>
    <row r="15" spans="1:9" ht="15" customHeight="1">
      <c r="A15" s="23"/>
      <c r="B15" s="23" t="s">
        <v>49</v>
      </c>
      <c r="C15" s="63"/>
      <c r="D15" s="63"/>
      <c r="E15" s="29"/>
      <c r="F15" s="29"/>
      <c r="G15" s="19"/>
      <c r="H15" s="19"/>
      <c r="I15" s="29"/>
    </row>
    <row r="16" spans="1:9" ht="15" customHeight="1">
      <c r="A16" s="23"/>
      <c r="B16" s="23"/>
      <c r="C16" s="63"/>
      <c r="D16" s="63"/>
      <c r="E16" s="29"/>
      <c r="F16" s="29"/>
      <c r="G16" s="19"/>
      <c r="H16" s="19"/>
      <c r="I16" s="29"/>
    </row>
    <row r="17" spans="1:9" ht="15" customHeight="1">
      <c r="A17" s="23"/>
      <c r="B17" s="22" t="s">
        <v>50</v>
      </c>
      <c r="C17" s="34"/>
      <c r="D17" s="34"/>
      <c r="E17" s="34"/>
      <c r="F17" s="29"/>
      <c r="G17" s="63"/>
      <c r="H17" s="34"/>
      <c r="I17" s="34"/>
    </row>
    <row r="18" spans="1:9" ht="15" customHeight="1">
      <c r="A18" s="23"/>
      <c r="B18" s="22"/>
      <c r="C18" s="34"/>
      <c r="D18" s="34"/>
      <c r="E18" s="34"/>
      <c r="F18" s="29"/>
      <c r="G18" s="63"/>
      <c r="H18" s="34"/>
      <c r="I18" s="34"/>
    </row>
    <row r="19" spans="1:9" ht="15" customHeight="1">
      <c r="A19" s="23"/>
      <c r="B19" s="23"/>
      <c r="C19" s="155" t="s">
        <v>1</v>
      </c>
      <c r="D19" s="155"/>
      <c r="E19" s="155"/>
      <c r="F19" s="20"/>
      <c r="G19" s="155" t="s">
        <v>2</v>
      </c>
      <c r="H19" s="155"/>
      <c r="I19" s="155"/>
    </row>
    <row r="20" spans="1:9" ht="15" customHeight="1">
      <c r="A20" s="23"/>
      <c r="B20" s="23"/>
      <c r="C20" s="64" t="s">
        <v>124</v>
      </c>
      <c r="D20" s="34"/>
      <c r="E20" s="65" t="s">
        <v>125</v>
      </c>
      <c r="F20" s="35"/>
      <c r="G20" s="64" t="str">
        <f>+C20</f>
        <v>30/09/2005</v>
      </c>
      <c r="H20" s="34"/>
      <c r="I20" s="36" t="str">
        <f>+E20</f>
        <v>30/09/2004</v>
      </c>
    </row>
    <row r="21" spans="1:9" ht="15" customHeight="1">
      <c r="A21" s="23"/>
      <c r="B21" s="23"/>
      <c r="C21" s="34" t="s">
        <v>3</v>
      </c>
      <c r="D21" s="34"/>
      <c r="E21" s="35" t="s">
        <v>3</v>
      </c>
      <c r="F21" s="35"/>
      <c r="G21" s="34" t="str">
        <f>+C21</f>
        <v> RM'000</v>
      </c>
      <c r="H21" s="34"/>
      <c r="I21" s="35" t="s">
        <v>3</v>
      </c>
    </row>
    <row r="22" spans="1:9" ht="15" customHeight="1">
      <c r="A22" s="21"/>
      <c r="B22" s="20"/>
      <c r="C22" s="20"/>
      <c r="D22" s="20"/>
      <c r="E22" s="20"/>
      <c r="F22" s="20"/>
      <c r="G22" s="21"/>
      <c r="H22" s="21"/>
      <c r="I22" s="20"/>
    </row>
    <row r="23" spans="1:12" ht="15" customHeight="1">
      <c r="A23" s="21"/>
      <c r="B23" s="38" t="s">
        <v>11</v>
      </c>
      <c r="C23" s="66">
        <f>+G23-K23</f>
        <v>12770</v>
      </c>
      <c r="D23" s="37"/>
      <c r="E23" s="37">
        <f>+I23-L23</f>
        <v>7365</v>
      </c>
      <c r="F23" s="37"/>
      <c r="G23" s="66">
        <v>23795</v>
      </c>
      <c r="H23" s="66"/>
      <c r="I23" s="37">
        <v>20669</v>
      </c>
      <c r="J23" s="61" t="s">
        <v>26</v>
      </c>
      <c r="K23" s="66">
        <v>11025</v>
      </c>
      <c r="L23" s="37">
        <v>13304</v>
      </c>
    </row>
    <row r="24" spans="1:12" ht="15" customHeight="1">
      <c r="A24" s="21"/>
      <c r="B24" s="57"/>
      <c r="C24" s="66"/>
      <c r="D24" s="37"/>
      <c r="E24" s="37"/>
      <c r="F24" s="37"/>
      <c r="G24" s="66"/>
      <c r="H24" s="66"/>
      <c r="I24" s="37"/>
      <c r="K24" s="66"/>
      <c r="L24" s="37"/>
    </row>
    <row r="25" spans="1:12" ht="15" customHeight="1">
      <c r="A25" s="21"/>
      <c r="B25" s="38" t="s">
        <v>101</v>
      </c>
      <c r="C25" s="66">
        <f>+G25-K25</f>
        <v>0</v>
      </c>
      <c r="D25" s="37"/>
      <c r="E25" s="37">
        <f>+I25-L25</f>
        <v>0</v>
      </c>
      <c r="F25" s="37"/>
      <c r="G25" s="66">
        <v>1550</v>
      </c>
      <c r="H25" s="66"/>
      <c r="I25" s="37">
        <v>0</v>
      </c>
      <c r="K25" s="66">
        <v>1550</v>
      </c>
      <c r="L25" s="37">
        <v>0</v>
      </c>
    </row>
    <row r="26" spans="1:12" ht="15" customHeight="1">
      <c r="A26" s="21"/>
      <c r="B26" s="67" t="s">
        <v>45</v>
      </c>
      <c r="C26" s="66">
        <f>+G26-K26</f>
        <v>470</v>
      </c>
      <c r="D26" s="37"/>
      <c r="E26" s="37">
        <f>+I26-L26</f>
        <v>1255</v>
      </c>
      <c r="F26" s="37"/>
      <c r="G26" s="66">
        <f>574+148</f>
        <v>722</v>
      </c>
      <c r="H26" s="66"/>
      <c r="I26" s="37">
        <f>1938+198</f>
        <v>2136</v>
      </c>
      <c r="K26" s="66">
        <f>197+55</f>
        <v>252</v>
      </c>
      <c r="L26" s="37">
        <f>735+146</f>
        <v>881</v>
      </c>
    </row>
    <row r="27" spans="1:12" ht="15" customHeight="1">
      <c r="A27" s="21"/>
      <c r="B27" s="67" t="s">
        <v>46</v>
      </c>
      <c r="C27" s="66">
        <f>+G27-K27</f>
        <v>-606</v>
      </c>
      <c r="D27" s="37"/>
      <c r="E27" s="37">
        <f>+I27-L27</f>
        <v>-593</v>
      </c>
      <c r="F27" s="37"/>
      <c r="G27" s="66">
        <v>-889</v>
      </c>
      <c r="H27" s="66"/>
      <c r="I27" s="37">
        <v>-2882</v>
      </c>
      <c r="K27" s="66">
        <v>-283</v>
      </c>
      <c r="L27" s="37">
        <v>-2289</v>
      </c>
    </row>
    <row r="28" spans="1:12" ht="15" customHeight="1">
      <c r="A28" s="21"/>
      <c r="B28" s="67" t="s">
        <v>36</v>
      </c>
      <c r="C28" s="66">
        <f>+G28-K28</f>
        <v>-105</v>
      </c>
      <c r="D28" s="37"/>
      <c r="E28" s="37">
        <f>+I28-L28</f>
        <v>-101</v>
      </c>
      <c r="F28" s="37"/>
      <c r="G28" s="66">
        <v>-201</v>
      </c>
      <c r="H28" s="66"/>
      <c r="I28" s="37">
        <v>-396</v>
      </c>
      <c r="K28" s="66">
        <v>-96</v>
      </c>
      <c r="L28" s="37">
        <v>-295</v>
      </c>
    </row>
    <row r="29" spans="1:12" ht="15" customHeight="1">
      <c r="A29" s="21"/>
      <c r="B29" s="67" t="s">
        <v>47</v>
      </c>
      <c r="C29" s="66">
        <f>+G29-K29</f>
        <v>-7237</v>
      </c>
      <c r="D29" s="37"/>
      <c r="E29" s="37">
        <f>+I29-L29</f>
        <v>-2700</v>
      </c>
      <c r="F29" s="37"/>
      <c r="G29" s="66">
        <f>-11306-219</f>
        <v>-11525</v>
      </c>
      <c r="H29" s="66"/>
      <c r="I29" s="37">
        <f>-8169-730</f>
        <v>-8899</v>
      </c>
      <c r="K29" s="66">
        <v>-4288</v>
      </c>
      <c r="L29" s="37">
        <f>-5823-376</f>
        <v>-6199</v>
      </c>
    </row>
    <row r="30" spans="1:12" ht="15" customHeight="1">
      <c r="A30" s="21"/>
      <c r="B30" s="67"/>
      <c r="C30" s="68"/>
      <c r="D30" s="37"/>
      <c r="E30" s="31"/>
      <c r="F30" s="37"/>
      <c r="G30" s="68"/>
      <c r="H30" s="66"/>
      <c r="I30" s="31"/>
      <c r="K30" s="68"/>
      <c r="L30" s="31"/>
    </row>
    <row r="31" spans="1:12" ht="15" customHeight="1">
      <c r="A31" s="21"/>
      <c r="B31" s="69" t="s">
        <v>48</v>
      </c>
      <c r="C31" s="66">
        <f>SUM(C23:C30)</f>
        <v>5292</v>
      </c>
      <c r="D31" s="70"/>
      <c r="E31" s="37">
        <f>SUM(E23:E30)</f>
        <v>5226</v>
      </c>
      <c r="F31" s="70"/>
      <c r="G31" s="66">
        <f>SUM(G23:G30)</f>
        <v>13452</v>
      </c>
      <c r="H31" s="71"/>
      <c r="I31" s="37">
        <f>SUM(I23:I30)</f>
        <v>10628</v>
      </c>
      <c r="K31" s="66">
        <f>SUM(K23:K30)</f>
        <v>8160</v>
      </c>
      <c r="L31" s="37">
        <f>SUM(L23:L30)</f>
        <v>5402</v>
      </c>
    </row>
    <row r="32" spans="1:12" ht="15" customHeight="1">
      <c r="A32" s="21"/>
      <c r="B32" s="67" t="s">
        <v>126</v>
      </c>
      <c r="C32" s="66">
        <f>+G32-K32</f>
        <v>0</v>
      </c>
      <c r="D32" s="37"/>
      <c r="E32" s="37">
        <f>+I32-L32</f>
        <v>1336</v>
      </c>
      <c r="F32" s="70"/>
      <c r="G32" s="66">
        <v>0</v>
      </c>
      <c r="H32" s="66"/>
      <c r="I32" s="37">
        <v>1336</v>
      </c>
      <c r="K32" s="66">
        <v>0</v>
      </c>
      <c r="L32" s="37">
        <v>0</v>
      </c>
    </row>
    <row r="33" spans="1:12" ht="15" customHeight="1">
      <c r="A33" s="21"/>
      <c r="B33" s="67" t="s">
        <v>37</v>
      </c>
      <c r="C33" s="66">
        <f>+G33-K33</f>
        <v>-165</v>
      </c>
      <c r="D33" s="37"/>
      <c r="E33" s="37">
        <f>+I33-L33</f>
        <v>-167</v>
      </c>
      <c r="F33" s="37"/>
      <c r="G33" s="66">
        <v>-223</v>
      </c>
      <c r="H33" s="66"/>
      <c r="I33" s="37">
        <v>-248</v>
      </c>
      <c r="K33" s="66">
        <v>-58</v>
      </c>
      <c r="L33" s="37">
        <v>-81</v>
      </c>
    </row>
    <row r="34" spans="1:12" ht="15" customHeight="1">
      <c r="A34" s="21"/>
      <c r="B34" s="24"/>
      <c r="C34" s="68"/>
      <c r="D34" s="37"/>
      <c r="E34" s="31"/>
      <c r="F34" s="37"/>
      <c r="G34" s="68"/>
      <c r="H34" s="66"/>
      <c r="I34" s="31"/>
      <c r="K34" s="68"/>
      <c r="L34" s="31"/>
    </row>
    <row r="35" spans="1:12" ht="15" customHeight="1">
      <c r="A35" s="29"/>
      <c r="B35" s="27" t="s">
        <v>112</v>
      </c>
      <c r="C35" s="25">
        <f>SUM(C31:C34)</f>
        <v>5127</v>
      </c>
      <c r="D35" s="25"/>
      <c r="E35" s="26">
        <f>SUM(E31:E34)</f>
        <v>6395</v>
      </c>
      <c r="F35" s="30"/>
      <c r="G35" s="25">
        <f>SUM(G31:G34)</f>
        <v>13229</v>
      </c>
      <c r="H35" s="25"/>
      <c r="I35" s="26">
        <f>SUM(I31:I33)</f>
        <v>11716</v>
      </c>
      <c r="K35" s="25">
        <f>SUM(K31:K34)</f>
        <v>8102</v>
      </c>
      <c r="L35" s="26">
        <f>SUM(L31:L33)</f>
        <v>5321</v>
      </c>
    </row>
    <row r="36" spans="1:12" ht="15" customHeight="1">
      <c r="A36" s="21"/>
      <c r="B36" s="24" t="s">
        <v>103</v>
      </c>
      <c r="C36" s="66">
        <f>+G36-K36</f>
        <v>-312</v>
      </c>
      <c r="D36" s="37"/>
      <c r="E36" s="37">
        <f>+I36-L36</f>
        <v>-2157</v>
      </c>
      <c r="F36" s="37"/>
      <c r="G36" s="66">
        <v>-3051</v>
      </c>
      <c r="H36" s="66"/>
      <c r="I36" s="37">
        <v>-3765</v>
      </c>
      <c r="K36" s="66">
        <v>-2739</v>
      </c>
      <c r="L36" s="37">
        <v>-1608</v>
      </c>
    </row>
    <row r="37" spans="1:12" ht="15" customHeight="1">
      <c r="A37" s="21"/>
      <c r="B37" s="24"/>
      <c r="C37" s="72"/>
      <c r="D37" s="70"/>
      <c r="E37" s="73"/>
      <c r="F37" s="74"/>
      <c r="G37" s="72"/>
      <c r="H37" s="75"/>
      <c r="I37" s="73"/>
      <c r="K37" s="72"/>
      <c r="L37" s="73"/>
    </row>
    <row r="38" spans="1:12" ht="15" customHeight="1">
      <c r="A38" s="21"/>
      <c r="B38" s="27" t="s">
        <v>113</v>
      </c>
      <c r="C38" s="66">
        <f>SUM(C35:C37)</f>
        <v>4815</v>
      </c>
      <c r="D38" s="70"/>
      <c r="E38" s="37">
        <f>SUM(E35:E37)</f>
        <v>4238</v>
      </c>
      <c r="F38" s="70"/>
      <c r="G38" s="66">
        <f>SUM(G35:G37)</f>
        <v>10178</v>
      </c>
      <c r="H38" s="71"/>
      <c r="I38" s="37">
        <f>SUM(I35:I37)</f>
        <v>7951</v>
      </c>
      <c r="K38" s="66">
        <f>SUM(K35:K37)</f>
        <v>5363</v>
      </c>
      <c r="L38" s="37">
        <f>SUM(L35:L37)</f>
        <v>3713</v>
      </c>
    </row>
    <row r="39" spans="1:12" ht="15" customHeight="1">
      <c r="A39" s="29"/>
      <c r="B39" s="33" t="s">
        <v>19</v>
      </c>
      <c r="C39" s="66">
        <f>+G39-K39</f>
        <v>-600</v>
      </c>
      <c r="D39" s="37"/>
      <c r="E39" s="37">
        <f>+I39-L39</f>
        <v>-367</v>
      </c>
      <c r="F39" s="37"/>
      <c r="G39" s="66">
        <v>-1263</v>
      </c>
      <c r="H39" s="66"/>
      <c r="I39" s="37">
        <v>-954</v>
      </c>
      <c r="K39" s="66">
        <v>-663</v>
      </c>
      <c r="L39" s="37">
        <v>-587</v>
      </c>
    </row>
    <row r="40" spans="1:12" ht="15" customHeight="1">
      <c r="A40" s="29"/>
      <c r="B40" s="24"/>
      <c r="C40" s="25"/>
      <c r="D40" s="25"/>
      <c r="E40" s="26"/>
      <c r="F40" s="32"/>
      <c r="G40" s="25"/>
      <c r="H40" s="32"/>
      <c r="I40" s="26"/>
      <c r="K40" s="25"/>
      <c r="L40" s="26"/>
    </row>
    <row r="41" spans="1:14" ht="15" customHeight="1" thickBot="1">
      <c r="A41" s="29"/>
      <c r="B41" s="27" t="s">
        <v>64</v>
      </c>
      <c r="C41" s="76">
        <f>SUM(C38:C40)</f>
        <v>4215</v>
      </c>
      <c r="D41" s="25"/>
      <c r="E41" s="42">
        <f>SUM(E38:E40)</f>
        <v>3871</v>
      </c>
      <c r="F41" s="32"/>
      <c r="G41" s="76">
        <f>SUM(G38:G40)</f>
        <v>8915</v>
      </c>
      <c r="H41" s="32"/>
      <c r="I41" s="42">
        <f>SUM(I38:I40)</f>
        <v>6997</v>
      </c>
      <c r="K41" s="76">
        <f>SUM(K38:K40)</f>
        <v>4700</v>
      </c>
      <c r="L41" s="42">
        <f>SUM(L38:L40)</f>
        <v>3126</v>
      </c>
      <c r="N41" s="145"/>
    </row>
    <row r="42" spans="1:9" ht="15" customHeight="1" thickTop="1">
      <c r="A42" s="29"/>
      <c r="B42" s="24"/>
      <c r="C42" s="25"/>
      <c r="D42" s="25"/>
      <c r="E42" s="26"/>
      <c r="F42" s="32"/>
      <c r="G42" s="25"/>
      <c r="H42" s="32"/>
      <c r="I42" s="26"/>
    </row>
    <row r="43" spans="1:12" ht="15" customHeight="1">
      <c r="A43" s="29"/>
      <c r="B43" s="24" t="s">
        <v>65</v>
      </c>
      <c r="C43" s="25"/>
      <c r="D43" s="25"/>
      <c r="E43" s="26"/>
      <c r="F43" s="32"/>
      <c r="G43" s="25"/>
      <c r="H43" s="32"/>
      <c r="I43" s="26"/>
      <c r="L43" s="145"/>
    </row>
    <row r="44" spans="1:11" ht="15" customHeight="1" thickBot="1">
      <c r="A44" s="21"/>
      <c r="B44" s="23" t="s">
        <v>51</v>
      </c>
      <c r="C44" s="144">
        <f>ROUND(+C41/401510*100,2)</f>
        <v>1.05</v>
      </c>
      <c r="D44" s="78"/>
      <c r="E44" s="77">
        <f>ROUND(+E41/401510*100,2)</f>
        <v>0.96</v>
      </c>
      <c r="F44" s="78"/>
      <c r="G44" s="144">
        <f>ROUND(+G41/401510*100,2)</f>
        <v>2.22</v>
      </c>
      <c r="H44" s="79"/>
      <c r="I44" s="77">
        <f>ROUND(+I41/401510*100,2)</f>
        <v>1.74</v>
      </c>
      <c r="K44" s="145"/>
    </row>
    <row r="45" spans="1:9" ht="15" customHeight="1" thickTop="1">
      <c r="A45" s="29"/>
      <c r="B45" s="29" t="s">
        <v>26</v>
      </c>
      <c r="C45" s="25"/>
      <c r="D45" s="25"/>
      <c r="E45" s="30"/>
      <c r="F45" s="30"/>
      <c r="G45" s="25"/>
      <c r="H45" s="25"/>
      <c r="I45" s="30"/>
    </row>
    <row r="46" spans="1:9" ht="15" customHeight="1" thickBot="1">
      <c r="A46" s="29"/>
      <c r="B46" s="24" t="s">
        <v>18</v>
      </c>
      <c r="C46" s="80" t="s">
        <v>17</v>
      </c>
      <c r="D46" s="81"/>
      <c r="E46" s="80" t="s">
        <v>17</v>
      </c>
      <c r="F46" s="30"/>
      <c r="G46" s="80" t="s">
        <v>17</v>
      </c>
      <c r="H46" s="81"/>
      <c r="I46" s="80" t="s">
        <v>17</v>
      </c>
    </row>
    <row r="47" spans="1:9" ht="16.5" thickTop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C49" s="23"/>
      <c r="D49" s="23"/>
      <c r="E49" s="23"/>
      <c r="F49" s="23"/>
      <c r="G49" s="23"/>
      <c r="H49" s="23"/>
      <c r="I49" s="23"/>
    </row>
    <row r="50" ht="15.75">
      <c r="B50" s="23"/>
    </row>
    <row r="51" ht="15.75">
      <c r="B51" s="82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workbookViewId="0" topLeftCell="A10">
      <selection activeCell="B15" sqref="B15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3.421875" style="0" customWidth="1"/>
    <col min="8" max="8" width="0.85546875" style="0" customWidth="1"/>
    <col min="9" max="9" width="13.2812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6" hidden="1" customWidth="1"/>
    <col min="17" max="17" width="10.140625" style="0" hidden="1" customWidth="1"/>
  </cols>
  <sheetData>
    <row r="1" spans="1:10" ht="15.75">
      <c r="A1" s="23"/>
      <c r="B1" s="44" t="s">
        <v>63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3" t="s">
        <v>14</v>
      </c>
      <c r="C2" s="45"/>
      <c r="D2" s="45"/>
      <c r="E2" s="45"/>
      <c r="F2" s="45"/>
      <c r="G2" s="45"/>
      <c r="H2" s="45"/>
      <c r="I2" s="45"/>
      <c r="J2" s="45"/>
      <c r="P2" s="47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7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7"/>
    </row>
    <row r="5" spans="1:16" s="8" customFormat="1" ht="15" customHeight="1">
      <c r="A5" s="23"/>
      <c r="B5" s="27" t="s">
        <v>117</v>
      </c>
      <c r="C5" s="24"/>
      <c r="D5" s="24"/>
      <c r="E5" s="24"/>
      <c r="F5" s="25"/>
      <c r="G5" s="159"/>
      <c r="H5" s="155"/>
      <c r="I5" s="155"/>
      <c r="J5" s="23"/>
      <c r="K5" s="7"/>
      <c r="L5" s="7"/>
      <c r="M5" s="7"/>
      <c r="N5" s="7"/>
      <c r="O5" s="7"/>
      <c r="P5" s="48"/>
    </row>
    <row r="6" spans="1:16" s="4" customFormat="1" ht="15" customHeight="1">
      <c r="A6" s="24"/>
      <c r="B6" s="24"/>
      <c r="C6" s="24"/>
      <c r="D6" s="24"/>
      <c r="E6" s="24"/>
      <c r="F6" s="23"/>
      <c r="G6" s="83" t="s">
        <v>4</v>
      </c>
      <c r="H6" s="83"/>
      <c r="I6" s="28" t="s">
        <v>4</v>
      </c>
      <c r="J6" s="23"/>
      <c r="K6" s="3"/>
      <c r="L6" s="3" t="s">
        <v>56</v>
      </c>
      <c r="M6" s="3" t="s">
        <v>67</v>
      </c>
      <c r="N6" s="3" t="s">
        <v>57</v>
      </c>
      <c r="O6" s="3" t="s">
        <v>67</v>
      </c>
      <c r="P6" s="49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124</v>
      </c>
      <c r="H7" s="34"/>
      <c r="I7" s="35" t="s">
        <v>104</v>
      </c>
      <c r="J7" s="23"/>
      <c r="K7" s="3"/>
      <c r="L7" s="3"/>
      <c r="M7" s="3"/>
      <c r="N7" s="3"/>
      <c r="O7" s="3"/>
      <c r="P7" s="49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49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49"/>
    </row>
    <row r="10" spans="1:17" s="8" customFormat="1" ht="15" customHeight="1">
      <c r="A10" s="24"/>
      <c r="B10" s="27" t="s">
        <v>13</v>
      </c>
      <c r="C10" s="22"/>
      <c r="D10" s="24"/>
      <c r="E10" s="24"/>
      <c r="F10" s="23"/>
      <c r="G10" s="25">
        <v>10846</v>
      </c>
      <c r="H10" s="25"/>
      <c r="I10" s="26">
        <v>10079</v>
      </c>
      <c r="J10" s="23"/>
      <c r="K10" s="7"/>
      <c r="L10" s="7">
        <v>332</v>
      </c>
      <c r="M10" s="16">
        <f>G10-L10</f>
        <v>10514</v>
      </c>
      <c r="N10" s="16">
        <v>9657</v>
      </c>
      <c r="O10" s="16">
        <f>I10-N10</f>
        <v>422</v>
      </c>
      <c r="P10" s="50">
        <f>M10-O10</f>
        <v>10092</v>
      </c>
      <c r="Q10" s="18">
        <f>M10-I10</f>
        <v>435</v>
      </c>
    </row>
    <row r="11" spans="1:17" s="8" customFormat="1" ht="15" customHeight="1">
      <c r="A11" s="24"/>
      <c r="B11" s="27" t="s">
        <v>100</v>
      </c>
      <c r="C11" s="22"/>
      <c r="D11" s="24"/>
      <c r="E11" s="24"/>
      <c r="F11" s="23"/>
      <c r="G11" s="25">
        <v>19002</v>
      </c>
      <c r="H11" s="25"/>
      <c r="I11" s="26">
        <v>19002</v>
      </c>
      <c r="J11" s="23"/>
      <c r="K11" s="7"/>
      <c r="L11" s="7"/>
      <c r="M11" s="16"/>
      <c r="N11" s="16"/>
      <c r="O11" s="16"/>
      <c r="P11" s="50"/>
      <c r="Q11" s="18"/>
    </row>
    <row r="12" spans="1:19" s="8" customFormat="1" ht="15" customHeight="1">
      <c r="A12" s="24"/>
      <c r="B12" s="27" t="s">
        <v>66</v>
      </c>
      <c r="C12" s="22"/>
      <c r="D12" s="24"/>
      <c r="E12" s="24"/>
      <c r="F12" s="23"/>
      <c r="G12" s="25">
        <v>77643</v>
      </c>
      <c r="H12" s="25"/>
      <c r="I12" s="26">
        <v>59598</v>
      </c>
      <c r="J12" s="23"/>
      <c r="K12" s="7"/>
      <c r="L12" s="7"/>
      <c r="M12" s="16">
        <f>G12-L12</f>
        <v>77643</v>
      </c>
      <c r="N12" s="16"/>
      <c r="O12" s="16">
        <f>I12-N12</f>
        <v>59598</v>
      </c>
      <c r="P12" s="50">
        <f>M12-O12</f>
        <v>18045</v>
      </c>
      <c r="Q12" s="18"/>
      <c r="S12" s="18"/>
    </row>
    <row r="13" spans="1:17" s="8" customFormat="1" ht="15" customHeight="1">
      <c r="A13" s="24"/>
      <c r="B13" s="27" t="s">
        <v>141</v>
      </c>
      <c r="C13" s="22"/>
      <c r="D13" s="24"/>
      <c r="E13" s="24"/>
      <c r="F13" s="23"/>
      <c r="G13" s="25">
        <v>61170</v>
      </c>
      <c r="H13" s="25"/>
      <c r="I13" s="26">
        <v>29199</v>
      </c>
      <c r="J13" s="23"/>
      <c r="K13" s="7"/>
      <c r="L13" s="7"/>
      <c r="M13" s="16"/>
      <c r="N13" s="16"/>
      <c r="O13" s="16"/>
      <c r="P13" s="50"/>
      <c r="Q13" s="18"/>
    </row>
    <row r="14" spans="1:19" s="8" customFormat="1" ht="15" customHeight="1">
      <c r="A14" s="24"/>
      <c r="B14" s="27" t="s">
        <v>148</v>
      </c>
      <c r="C14" s="22"/>
      <c r="D14" s="24"/>
      <c r="E14" s="24"/>
      <c r="F14" s="23"/>
      <c r="G14" s="25">
        <v>4000</v>
      </c>
      <c r="H14" s="25"/>
      <c r="I14" s="26">
        <v>0</v>
      </c>
      <c r="J14" s="23"/>
      <c r="K14" s="7"/>
      <c r="L14" s="7"/>
      <c r="M14" s="16"/>
      <c r="N14" s="16"/>
      <c r="O14" s="16"/>
      <c r="P14" s="50"/>
      <c r="Q14" s="18"/>
      <c r="S14" s="18"/>
    </row>
    <row r="15" spans="1:17" s="8" customFormat="1" ht="15" customHeight="1">
      <c r="A15" s="24"/>
      <c r="B15" s="27" t="s">
        <v>107</v>
      </c>
      <c r="C15" s="22"/>
      <c r="D15" s="24"/>
      <c r="E15" s="24"/>
      <c r="F15" s="23"/>
      <c r="G15" s="25">
        <v>5652</v>
      </c>
      <c r="H15" s="25"/>
      <c r="I15" s="26">
        <v>4000</v>
      </c>
      <c r="J15" s="23"/>
      <c r="K15" s="7"/>
      <c r="L15" s="7"/>
      <c r="M15" s="16"/>
      <c r="N15" s="16"/>
      <c r="O15" s="16"/>
      <c r="P15" s="50"/>
      <c r="Q15" s="18"/>
    </row>
    <row r="16" spans="1:16" s="8" customFormat="1" ht="15" customHeight="1">
      <c r="A16" s="24"/>
      <c r="B16" s="27"/>
      <c r="C16" s="27"/>
      <c r="D16" s="24"/>
      <c r="E16" s="24"/>
      <c r="F16" s="23"/>
      <c r="G16" s="25"/>
      <c r="H16" s="25"/>
      <c r="I16" s="26"/>
      <c r="J16" s="23"/>
      <c r="K16" s="7"/>
      <c r="L16" s="7"/>
      <c r="M16" s="7"/>
      <c r="N16" s="7"/>
      <c r="O16" s="7"/>
      <c r="P16" s="48"/>
    </row>
    <row r="17" spans="1:16" s="8" customFormat="1" ht="15" customHeight="1">
      <c r="A17" s="24"/>
      <c r="B17" s="27" t="s">
        <v>7</v>
      </c>
      <c r="C17" s="22"/>
      <c r="D17" s="24"/>
      <c r="E17" s="24"/>
      <c r="F17" s="23"/>
      <c r="G17" s="98"/>
      <c r="H17" s="25"/>
      <c r="I17" s="39"/>
      <c r="J17" s="23"/>
      <c r="K17" s="7"/>
      <c r="L17" s="7"/>
      <c r="M17" s="7"/>
      <c r="N17" s="7"/>
      <c r="O17" s="7"/>
      <c r="P17" s="48"/>
    </row>
    <row r="18" spans="1:17" s="8" customFormat="1" ht="15" customHeight="1">
      <c r="A18" s="24"/>
      <c r="B18" s="23"/>
      <c r="C18" s="24" t="s">
        <v>68</v>
      </c>
      <c r="D18" s="24"/>
      <c r="E18" s="24"/>
      <c r="F18" s="23"/>
      <c r="G18" s="85">
        <v>11114</v>
      </c>
      <c r="H18" s="25"/>
      <c r="I18" s="86">
        <v>10505</v>
      </c>
      <c r="J18" s="23"/>
      <c r="K18" s="7"/>
      <c r="L18" s="15"/>
      <c r="M18" s="16"/>
      <c r="N18" s="16"/>
      <c r="O18" s="16"/>
      <c r="P18" s="50"/>
      <c r="Q18" s="18"/>
    </row>
    <row r="19" spans="1:17" s="8" customFormat="1" ht="15" customHeight="1">
      <c r="A19" s="24"/>
      <c r="B19" s="23"/>
      <c r="C19" s="24" t="s">
        <v>20</v>
      </c>
      <c r="D19" s="24"/>
      <c r="E19" s="24"/>
      <c r="F19" s="23"/>
      <c r="G19" s="85">
        <v>7380</v>
      </c>
      <c r="H19" s="25"/>
      <c r="I19" s="86">
        <f>4127+1635</f>
        <v>5762</v>
      </c>
      <c r="J19" s="23"/>
      <c r="K19" s="7"/>
      <c r="L19" s="15">
        <f>32024</f>
        <v>32024</v>
      </c>
      <c r="M19" s="16">
        <f>G19-L19</f>
        <v>-24644</v>
      </c>
      <c r="N19" s="16">
        <v>444</v>
      </c>
      <c r="O19" s="16">
        <f>I19-N19</f>
        <v>5318</v>
      </c>
      <c r="P19" s="50">
        <f>M19-O19</f>
        <v>-29962</v>
      </c>
      <c r="Q19" s="18">
        <f>M19-I19</f>
        <v>-30406</v>
      </c>
    </row>
    <row r="20" spans="1:17" s="8" customFormat="1" ht="15" customHeight="1">
      <c r="A20" s="24"/>
      <c r="B20" s="23"/>
      <c r="C20" s="24" t="s">
        <v>21</v>
      </c>
      <c r="D20" s="24"/>
      <c r="E20" s="24"/>
      <c r="F20" s="23"/>
      <c r="G20" s="85">
        <v>37945</v>
      </c>
      <c r="H20" s="25"/>
      <c r="I20" s="86">
        <v>14565</v>
      </c>
      <c r="J20" s="23"/>
      <c r="K20" s="7"/>
      <c r="L20" s="15">
        <v>99</v>
      </c>
      <c r="M20" s="16">
        <f>G20-L20</f>
        <v>37846</v>
      </c>
      <c r="N20" s="16">
        <v>0</v>
      </c>
      <c r="O20" s="16">
        <f>I20-N20</f>
        <v>14565</v>
      </c>
      <c r="P20" s="50">
        <f>M20-O20</f>
        <v>23281</v>
      </c>
      <c r="Q20" s="18">
        <f>M20-I20</f>
        <v>23281</v>
      </c>
    </row>
    <row r="21" spans="1:17" s="8" customFormat="1" ht="15" customHeight="1">
      <c r="A21" s="24"/>
      <c r="B21" s="23"/>
      <c r="C21" s="24" t="s">
        <v>15</v>
      </c>
      <c r="D21" s="24"/>
      <c r="E21" s="24"/>
      <c r="F21" s="23"/>
      <c r="G21" s="88">
        <v>10784</v>
      </c>
      <c r="H21" s="25"/>
      <c r="I21" s="89">
        <v>4187</v>
      </c>
      <c r="J21" s="23"/>
      <c r="K21" s="7"/>
      <c r="L21" s="7">
        <v>3820</v>
      </c>
      <c r="M21" s="16">
        <f>G21-L21</f>
        <v>6964</v>
      </c>
      <c r="N21" s="16">
        <v>828</v>
      </c>
      <c r="O21" s="16">
        <f>I21-N21</f>
        <v>3359</v>
      </c>
      <c r="P21" s="50">
        <f>M21-O21</f>
        <v>3605</v>
      </c>
      <c r="Q21" s="18">
        <f>M21-I21</f>
        <v>2777</v>
      </c>
    </row>
    <row r="22" spans="1:19" s="2" customFormat="1" ht="15" customHeight="1">
      <c r="A22" s="21"/>
      <c r="B22" s="20"/>
      <c r="C22" s="20"/>
      <c r="D22" s="20"/>
      <c r="E22" s="20"/>
      <c r="F22" s="20"/>
      <c r="G22" s="90">
        <f>SUM(G18:G21)</f>
        <v>67223</v>
      </c>
      <c r="H22" s="91"/>
      <c r="I22" s="92">
        <f>SUM(I18:I21)</f>
        <v>35019</v>
      </c>
      <c r="J22" s="23"/>
      <c r="K22" s="5"/>
      <c r="L22" s="11">
        <f aca="true" t="shared" si="0" ref="L22:Q22">SUM(L18:L21)</f>
        <v>35943</v>
      </c>
      <c r="M22" s="11">
        <f t="shared" si="0"/>
        <v>20166</v>
      </c>
      <c r="N22" s="11">
        <f t="shared" si="0"/>
        <v>1272</v>
      </c>
      <c r="O22" s="11">
        <f t="shared" si="0"/>
        <v>23242</v>
      </c>
      <c r="P22" s="51">
        <f t="shared" si="0"/>
        <v>-3076</v>
      </c>
      <c r="Q22" s="11">
        <f t="shared" si="0"/>
        <v>-4348</v>
      </c>
      <c r="S22" s="146"/>
    </row>
    <row r="23" spans="1:16" s="8" customFormat="1" ht="15" customHeight="1">
      <c r="A23" s="24"/>
      <c r="B23" s="27" t="s">
        <v>8</v>
      </c>
      <c r="C23" s="24"/>
      <c r="D23" s="24"/>
      <c r="E23" s="24"/>
      <c r="F23" s="23"/>
      <c r="G23" s="85"/>
      <c r="H23" s="25"/>
      <c r="I23" s="86"/>
      <c r="J23" s="23"/>
      <c r="K23" s="7"/>
      <c r="L23" s="7"/>
      <c r="M23" s="7"/>
      <c r="N23" s="7"/>
      <c r="O23" s="7"/>
      <c r="P23" s="48"/>
    </row>
    <row r="24" spans="1:17" s="2" customFormat="1" ht="15" customHeight="1">
      <c r="A24" s="21"/>
      <c r="B24" s="20"/>
      <c r="C24" s="24" t="s">
        <v>114</v>
      </c>
      <c r="D24" s="20"/>
      <c r="E24" s="20"/>
      <c r="F24" s="20"/>
      <c r="G24" s="87">
        <v>20660</v>
      </c>
      <c r="H24" s="81"/>
      <c r="I24" s="93">
        <v>12753</v>
      </c>
      <c r="J24" s="23"/>
      <c r="K24" s="17"/>
      <c r="L24" s="5">
        <f>34386</f>
        <v>34386</v>
      </c>
      <c r="M24" s="16">
        <f>G24-L24</f>
        <v>-13726</v>
      </c>
      <c r="N24" s="16">
        <f>5833+1782+10+145</f>
        <v>7770</v>
      </c>
      <c r="O24" s="16">
        <f>I24-N24</f>
        <v>4983</v>
      </c>
      <c r="P24" s="50">
        <f>M24-O24</f>
        <v>-18709</v>
      </c>
      <c r="Q24" s="18">
        <f>M24-I24</f>
        <v>-26479</v>
      </c>
    </row>
    <row r="25" spans="1:17" s="2" customFormat="1" ht="15" customHeight="1">
      <c r="A25" s="21"/>
      <c r="B25" s="20"/>
      <c r="C25" s="24" t="s">
        <v>23</v>
      </c>
      <c r="D25" s="20"/>
      <c r="E25" s="20"/>
      <c r="F25" s="20"/>
      <c r="G25" s="87">
        <v>32</v>
      </c>
      <c r="H25" s="81"/>
      <c r="I25" s="93">
        <v>63</v>
      </c>
      <c r="J25" s="23"/>
      <c r="K25" s="12"/>
      <c r="L25" s="5">
        <v>63</v>
      </c>
      <c r="M25" s="16">
        <f>G25-L25</f>
        <v>-31</v>
      </c>
      <c r="N25" s="16">
        <v>29</v>
      </c>
      <c r="O25" s="16">
        <f>I25-N25</f>
        <v>34</v>
      </c>
      <c r="P25" s="50">
        <f>M25-O25</f>
        <v>-65</v>
      </c>
      <c r="Q25" s="18">
        <f>M25-I25</f>
        <v>-94</v>
      </c>
    </row>
    <row r="26" spans="1:17" s="8" customFormat="1" ht="15" customHeight="1">
      <c r="A26" s="24"/>
      <c r="B26" s="24"/>
      <c r="C26" s="24" t="s">
        <v>24</v>
      </c>
      <c r="D26" s="24"/>
      <c r="E26" s="24"/>
      <c r="F26" s="23"/>
      <c r="G26" s="87">
        <v>4000</v>
      </c>
      <c r="H26" s="81"/>
      <c r="I26" s="93">
        <v>7780</v>
      </c>
      <c r="J26" s="23"/>
      <c r="K26" s="13"/>
      <c r="L26" s="7">
        <v>0</v>
      </c>
      <c r="M26" s="16">
        <f>G26-L26</f>
        <v>4000</v>
      </c>
      <c r="N26" s="16">
        <v>3100</v>
      </c>
      <c r="O26" s="16">
        <f>I26-N26</f>
        <v>4680</v>
      </c>
      <c r="P26" s="50">
        <f>M26-O26</f>
        <v>-680</v>
      </c>
      <c r="Q26" s="18">
        <f>M26-I26</f>
        <v>-3780</v>
      </c>
    </row>
    <row r="27" spans="1:17" s="8" customFormat="1" ht="15" customHeight="1">
      <c r="A27" s="24"/>
      <c r="B27" s="24"/>
      <c r="C27" s="24" t="s">
        <v>103</v>
      </c>
      <c r="D27" s="24"/>
      <c r="E27" s="24"/>
      <c r="F27" s="23"/>
      <c r="G27" s="87">
        <v>4579</v>
      </c>
      <c r="H27" s="81"/>
      <c r="I27" s="93">
        <v>2186</v>
      </c>
      <c r="J27" s="23"/>
      <c r="K27" s="13"/>
      <c r="L27" s="7">
        <v>615</v>
      </c>
      <c r="M27" s="16">
        <f>G27-L27</f>
        <v>3964</v>
      </c>
      <c r="N27" s="16">
        <v>0</v>
      </c>
      <c r="O27" s="16">
        <f>I27-N27</f>
        <v>2186</v>
      </c>
      <c r="P27" s="50">
        <f>M27-O27</f>
        <v>1778</v>
      </c>
      <c r="Q27" s="18">
        <f>M27-I27</f>
        <v>1778</v>
      </c>
    </row>
    <row r="28" spans="1:17" s="8" customFormat="1" ht="15" customHeight="1">
      <c r="A28" s="24"/>
      <c r="B28" s="24"/>
      <c r="C28" s="24"/>
      <c r="D28" s="24"/>
      <c r="E28" s="24"/>
      <c r="F28" s="23"/>
      <c r="G28" s="94">
        <f>SUM(G24:G27)</f>
        <v>29271</v>
      </c>
      <c r="H28" s="81"/>
      <c r="I28" s="95">
        <f>SUM(I24:I27)</f>
        <v>22782</v>
      </c>
      <c r="J28" s="23"/>
      <c r="K28" s="7"/>
      <c r="L28" s="10">
        <f aca="true" t="shared" si="1" ref="L28:Q28">SUM(L24:L27)</f>
        <v>35064</v>
      </c>
      <c r="M28" s="10">
        <f t="shared" si="1"/>
        <v>-5793</v>
      </c>
      <c r="N28" s="10">
        <f t="shared" si="1"/>
        <v>10899</v>
      </c>
      <c r="O28" s="10">
        <f t="shared" si="1"/>
        <v>11883</v>
      </c>
      <c r="P28" s="52">
        <f t="shared" si="1"/>
        <v>-17676</v>
      </c>
      <c r="Q28" s="10">
        <f t="shared" si="1"/>
        <v>-28575</v>
      </c>
    </row>
    <row r="29" spans="1:16" s="8" customFormat="1" ht="15" customHeight="1">
      <c r="A29" s="24"/>
      <c r="B29" s="24"/>
      <c r="C29" s="24"/>
      <c r="D29" s="24"/>
      <c r="E29" s="24"/>
      <c r="F29" s="23"/>
      <c r="G29" s="25"/>
      <c r="H29" s="25"/>
      <c r="I29" s="26"/>
      <c r="J29" s="23"/>
      <c r="K29" s="7"/>
      <c r="L29" s="7"/>
      <c r="M29" s="7"/>
      <c r="N29" s="7"/>
      <c r="O29" s="7"/>
      <c r="P29" s="48"/>
    </row>
    <row r="30" spans="1:17" s="8" customFormat="1" ht="15" customHeight="1">
      <c r="A30" s="24"/>
      <c r="B30" s="27" t="s">
        <v>109</v>
      </c>
      <c r="C30" s="24"/>
      <c r="D30" s="24"/>
      <c r="E30" s="24"/>
      <c r="F30" s="23"/>
      <c r="G30" s="25">
        <f>+G22-G28</f>
        <v>37952</v>
      </c>
      <c r="H30" s="25"/>
      <c r="I30" s="26">
        <f>+I22-I28</f>
        <v>12237</v>
      </c>
      <c r="J30" s="23"/>
      <c r="K30" s="7"/>
      <c r="L30" s="6">
        <f aca="true" t="shared" si="2" ref="L30:Q30">+L22-L28</f>
        <v>879</v>
      </c>
      <c r="M30" s="6">
        <f t="shared" si="2"/>
        <v>25959</v>
      </c>
      <c r="N30" s="6">
        <f t="shared" si="2"/>
        <v>-9627</v>
      </c>
      <c r="O30" s="6">
        <f t="shared" si="2"/>
        <v>11359</v>
      </c>
      <c r="P30" s="53">
        <f t="shared" si="2"/>
        <v>14600</v>
      </c>
      <c r="Q30" s="6">
        <f t="shared" si="2"/>
        <v>24227</v>
      </c>
    </row>
    <row r="31" spans="1:16" s="8" customFormat="1" ht="15" customHeight="1">
      <c r="A31" s="24"/>
      <c r="B31" s="27"/>
      <c r="C31" s="24"/>
      <c r="D31" s="24"/>
      <c r="E31" s="24"/>
      <c r="F31" s="23"/>
      <c r="G31" s="25"/>
      <c r="H31" s="25"/>
      <c r="I31" s="26"/>
      <c r="J31" s="23"/>
      <c r="K31" s="7"/>
      <c r="L31" s="7"/>
      <c r="M31" s="7"/>
      <c r="N31" s="7"/>
      <c r="O31" s="7"/>
      <c r="P31" s="48"/>
    </row>
    <row r="32" spans="1:16" s="8" customFormat="1" ht="15" customHeight="1">
      <c r="A32" s="24"/>
      <c r="B32" s="27" t="s">
        <v>25</v>
      </c>
      <c r="C32" s="24"/>
      <c r="D32" s="24"/>
      <c r="E32" s="24"/>
      <c r="F32" s="23"/>
      <c r="G32" s="25"/>
      <c r="H32" s="25"/>
      <c r="I32" s="26"/>
      <c r="J32" s="23"/>
      <c r="K32" s="7"/>
      <c r="L32" s="7"/>
      <c r="M32" s="7"/>
      <c r="N32" s="7"/>
      <c r="O32" s="7"/>
      <c r="P32" s="48"/>
    </row>
    <row r="33" spans="1:17" s="8" customFormat="1" ht="15" customHeight="1">
      <c r="A33" s="24"/>
      <c r="B33" s="23"/>
      <c r="C33" s="24" t="s">
        <v>23</v>
      </c>
      <c r="D33" s="24"/>
      <c r="E33" s="24"/>
      <c r="F33" s="23"/>
      <c r="G33" s="96">
        <v>103</v>
      </c>
      <c r="H33" s="25"/>
      <c r="I33" s="84">
        <v>103</v>
      </c>
      <c r="J33" s="23"/>
      <c r="K33" s="7"/>
      <c r="L33" s="7">
        <v>206</v>
      </c>
      <c r="M33" s="16">
        <f>G33-L33</f>
        <v>-103</v>
      </c>
      <c r="N33" s="16">
        <v>71</v>
      </c>
      <c r="O33" s="16">
        <f>I33-N33</f>
        <v>32</v>
      </c>
      <c r="P33" s="50">
        <f>M33-O33</f>
        <v>-135</v>
      </c>
      <c r="Q33" s="18">
        <f>M33-I33</f>
        <v>-206</v>
      </c>
    </row>
    <row r="34" spans="1:17" s="8" customFormat="1" ht="15" customHeight="1">
      <c r="A34" s="24"/>
      <c r="B34" s="23"/>
      <c r="C34" s="24" t="s">
        <v>24</v>
      </c>
      <c r="D34" s="24"/>
      <c r="E34" s="24"/>
      <c r="F34" s="23"/>
      <c r="G34" s="85">
        <v>74471</v>
      </c>
      <c r="H34" s="25"/>
      <c r="I34" s="86">
        <v>2500</v>
      </c>
      <c r="J34" s="23"/>
      <c r="K34" s="7"/>
      <c r="L34" s="7">
        <v>0</v>
      </c>
      <c r="M34" s="16">
        <f>G34-L34</f>
        <v>74471</v>
      </c>
      <c r="N34" s="16">
        <v>1519</v>
      </c>
      <c r="O34" s="16">
        <f>I34-N34</f>
        <v>981</v>
      </c>
      <c r="P34" s="50">
        <f>M34-O34</f>
        <v>73490</v>
      </c>
      <c r="Q34" s="18">
        <f>M34-I34</f>
        <v>71971</v>
      </c>
    </row>
    <row r="35" spans="1:17" s="8" customFormat="1" ht="15" customHeight="1">
      <c r="A35" s="24"/>
      <c r="B35" s="23"/>
      <c r="C35" s="24" t="s">
        <v>108</v>
      </c>
      <c r="D35" s="24"/>
      <c r="E35" s="24"/>
      <c r="F35" s="23"/>
      <c r="G35" s="85">
        <v>70000</v>
      </c>
      <c r="H35" s="25"/>
      <c r="I35" s="86">
        <v>70000</v>
      </c>
      <c r="J35" s="23"/>
      <c r="K35" s="7"/>
      <c r="L35" s="7"/>
      <c r="M35" s="16"/>
      <c r="N35" s="16"/>
      <c r="O35" s="16"/>
      <c r="P35" s="50"/>
      <c r="Q35" s="18"/>
    </row>
    <row r="36" spans="1:17" s="8" customFormat="1" ht="15" customHeight="1">
      <c r="A36" s="24"/>
      <c r="B36" s="23"/>
      <c r="C36" s="24" t="s">
        <v>102</v>
      </c>
      <c r="D36" s="24"/>
      <c r="E36" s="24"/>
      <c r="F36" s="23"/>
      <c r="G36" s="88">
        <v>11</v>
      </c>
      <c r="H36" s="25"/>
      <c r="I36" s="89">
        <v>11</v>
      </c>
      <c r="J36" s="23"/>
      <c r="K36" s="13"/>
      <c r="L36" s="7">
        <v>4</v>
      </c>
      <c r="M36" s="16">
        <f>G36-L36</f>
        <v>7</v>
      </c>
      <c r="N36" s="16">
        <v>661</v>
      </c>
      <c r="O36" s="16">
        <f>I36-N36</f>
        <v>-650</v>
      </c>
      <c r="P36" s="50">
        <f>M36-O36</f>
        <v>657</v>
      </c>
      <c r="Q36" s="18">
        <f>M36-I36</f>
        <v>-4</v>
      </c>
    </row>
    <row r="37" spans="1:17" s="8" customFormat="1" ht="15" customHeight="1">
      <c r="A37" s="24"/>
      <c r="B37" s="23"/>
      <c r="C37" s="24"/>
      <c r="D37" s="24"/>
      <c r="E37" s="24"/>
      <c r="F37" s="23"/>
      <c r="G37" s="97">
        <f>-SUM(G33:G36)</f>
        <v>-144585</v>
      </c>
      <c r="H37" s="25"/>
      <c r="I37" s="41">
        <f>-SUM(I33:I36)</f>
        <v>-72614</v>
      </c>
      <c r="J37" s="23"/>
      <c r="K37" s="13"/>
      <c r="L37" s="14">
        <f aca="true" t="shared" si="3" ref="L37:Q37">-SUM(L33:L36)</f>
        <v>-210</v>
      </c>
      <c r="M37" s="14">
        <f t="shared" si="3"/>
        <v>-74375</v>
      </c>
      <c r="N37" s="14">
        <f t="shared" si="3"/>
        <v>-2251</v>
      </c>
      <c r="O37" s="14">
        <f t="shared" si="3"/>
        <v>-363</v>
      </c>
      <c r="P37" s="54">
        <f t="shared" si="3"/>
        <v>-74012</v>
      </c>
      <c r="Q37" s="14">
        <f t="shared" si="3"/>
        <v>-71761</v>
      </c>
    </row>
    <row r="38" spans="1:16" s="8" customFormat="1" ht="15" customHeight="1">
      <c r="A38" s="24"/>
      <c r="B38" s="23"/>
      <c r="C38" s="24"/>
      <c r="D38" s="24"/>
      <c r="E38" s="24"/>
      <c r="F38" s="23"/>
      <c r="G38" s="25"/>
      <c r="H38" s="25"/>
      <c r="I38" s="26"/>
      <c r="J38" s="23"/>
      <c r="K38" s="13"/>
      <c r="L38" s="7"/>
      <c r="M38" s="7"/>
      <c r="N38" s="7"/>
      <c r="O38" s="7"/>
      <c r="P38" s="48"/>
    </row>
    <row r="39" spans="1:17" s="8" customFormat="1" ht="15" customHeight="1">
      <c r="A39" s="24"/>
      <c r="B39" s="27" t="s">
        <v>12</v>
      </c>
      <c r="C39" s="23"/>
      <c r="D39" s="24"/>
      <c r="E39" s="24"/>
      <c r="F39" s="23"/>
      <c r="G39" s="25">
        <v>-4398</v>
      </c>
      <c r="H39" s="25"/>
      <c r="I39" s="26">
        <v>-3134</v>
      </c>
      <c r="J39" s="23"/>
      <c r="K39" s="7"/>
      <c r="L39" s="7">
        <v>-38780</v>
      </c>
      <c r="M39" s="16">
        <f>G39-L39</f>
        <v>34382</v>
      </c>
      <c r="N39" s="16">
        <v>0</v>
      </c>
      <c r="O39" s="16">
        <f>I39-N39</f>
        <v>-3134</v>
      </c>
      <c r="P39" s="50">
        <f>M39-O39</f>
        <v>37516</v>
      </c>
      <c r="Q39" s="18">
        <f>M39-I39</f>
        <v>37516</v>
      </c>
    </row>
    <row r="40" spans="1:16" s="8" customFormat="1" ht="15" customHeight="1">
      <c r="A40" s="24"/>
      <c r="B40" s="24"/>
      <c r="C40" s="24"/>
      <c r="D40" s="24"/>
      <c r="E40" s="24"/>
      <c r="F40" s="23"/>
      <c r="G40" s="25"/>
      <c r="H40" s="25"/>
      <c r="I40" s="26"/>
      <c r="J40" s="23"/>
      <c r="K40" s="7"/>
      <c r="L40" s="7"/>
      <c r="M40" s="7"/>
      <c r="N40" s="7"/>
      <c r="O40" s="7"/>
      <c r="P40" s="48"/>
    </row>
    <row r="41" spans="1:17" s="8" customFormat="1" ht="15" customHeight="1" thickBot="1">
      <c r="A41" s="24"/>
      <c r="B41" s="24"/>
      <c r="C41" s="24"/>
      <c r="D41" s="24"/>
      <c r="E41" s="24"/>
      <c r="F41" s="23"/>
      <c r="G41" s="76">
        <f>+G30+G10+G12+G13+G15+G37+G39+G11+G14</f>
        <v>67282</v>
      </c>
      <c r="H41" s="25"/>
      <c r="I41" s="42">
        <f>+I30+I10+I12+I13+I15+I37+I39+I11+I14</f>
        <v>58367</v>
      </c>
      <c r="J41" s="23"/>
      <c r="K41" s="7"/>
      <c r="L41" s="9" t="e">
        <f>+L30+L10+#REF!+L37+L39</f>
        <v>#REF!</v>
      </c>
      <c r="M41" s="9" t="e">
        <f>+M30+M10+#REF!+M37+M39</f>
        <v>#REF!</v>
      </c>
      <c r="N41" s="9" t="e">
        <f>+N30+N10+#REF!+N37+N39</f>
        <v>#REF!</v>
      </c>
      <c r="O41" s="9" t="e">
        <f>+O30+O10+#REF!+O37+O39</f>
        <v>#REF!</v>
      </c>
      <c r="P41" s="55" t="e">
        <f>+P30+P10+#REF!+P37+P39</f>
        <v>#REF!</v>
      </c>
      <c r="Q41" s="9" t="e">
        <f>+Q30+Q10+#REF!+Q37+Q39</f>
        <v>#REF!</v>
      </c>
    </row>
    <row r="42" spans="1:16" s="8" customFormat="1" ht="15" customHeight="1" thickTop="1">
      <c r="A42" s="24"/>
      <c r="B42" s="24"/>
      <c r="C42" s="24"/>
      <c r="D42" s="24"/>
      <c r="E42" s="24"/>
      <c r="F42" s="23"/>
      <c r="G42" s="25"/>
      <c r="H42" s="25"/>
      <c r="I42" s="26"/>
      <c r="J42" s="23"/>
      <c r="K42" s="7"/>
      <c r="L42" s="7"/>
      <c r="M42" s="7"/>
      <c r="N42" s="7"/>
      <c r="O42" s="7"/>
      <c r="P42" s="48"/>
    </row>
    <row r="43" spans="1:16" s="8" customFormat="1" ht="15" customHeight="1">
      <c r="A43" s="24"/>
      <c r="B43" s="27" t="s">
        <v>16</v>
      </c>
      <c r="C43" s="24"/>
      <c r="D43" s="24"/>
      <c r="E43" s="24"/>
      <c r="F43" s="23"/>
      <c r="G43" s="25"/>
      <c r="H43" s="25"/>
      <c r="I43" s="26"/>
      <c r="J43" s="23"/>
      <c r="K43" s="7"/>
      <c r="L43" s="7"/>
      <c r="M43" s="7"/>
      <c r="N43" s="7"/>
      <c r="O43" s="7"/>
      <c r="P43" s="48"/>
    </row>
    <row r="44" spans="1:16" s="8" customFormat="1" ht="15" customHeight="1">
      <c r="A44" s="24"/>
      <c r="B44" s="24"/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8"/>
    </row>
    <row r="45" spans="1:17" s="8" customFormat="1" ht="15" customHeight="1">
      <c r="A45" s="24"/>
      <c r="B45" s="24" t="s">
        <v>5</v>
      </c>
      <c r="C45" s="23"/>
      <c r="D45" s="24"/>
      <c r="E45" s="24"/>
      <c r="F45" s="23"/>
      <c r="G45" s="25">
        <f>'Stat of Equity'!C16</f>
        <v>40151</v>
      </c>
      <c r="H45" s="25"/>
      <c r="I45" s="26">
        <v>40151</v>
      </c>
      <c r="J45" s="23"/>
      <c r="K45" s="7"/>
      <c r="L45" s="7">
        <v>8000</v>
      </c>
      <c r="M45" s="16">
        <f>G45-L45</f>
        <v>32151</v>
      </c>
      <c r="N45" s="16">
        <v>1000</v>
      </c>
      <c r="O45" s="16">
        <f>I45-N45</f>
        <v>39151</v>
      </c>
      <c r="P45" s="50">
        <f>M45-O45</f>
        <v>-7000</v>
      </c>
      <c r="Q45" s="18">
        <f>M45-I45</f>
        <v>-8000</v>
      </c>
    </row>
    <row r="46" spans="1:17" s="8" customFormat="1" ht="15" customHeight="1">
      <c r="A46" s="24"/>
      <c r="B46" s="24" t="s">
        <v>6</v>
      </c>
      <c r="C46" s="23"/>
      <c r="D46" s="24"/>
      <c r="E46" s="24"/>
      <c r="F46" s="23"/>
      <c r="G46" s="25">
        <v>2155</v>
      </c>
      <c r="H46" s="25"/>
      <c r="I46" s="26">
        <v>2155</v>
      </c>
      <c r="J46" s="23"/>
      <c r="K46" s="7"/>
      <c r="L46" s="7">
        <v>27000</v>
      </c>
      <c r="M46" s="16">
        <f>G46-L46</f>
        <v>-24845</v>
      </c>
      <c r="N46" s="16">
        <v>0</v>
      </c>
      <c r="O46" s="16">
        <f>I46-N46</f>
        <v>2155</v>
      </c>
      <c r="P46" s="50">
        <f>M46-O46</f>
        <v>-27000</v>
      </c>
      <c r="Q46" s="18">
        <f>M46-I46</f>
        <v>-27000</v>
      </c>
    </row>
    <row r="47" spans="1:17" s="8" customFormat="1" ht="15" customHeight="1">
      <c r="A47" s="24"/>
      <c r="B47" s="24" t="s">
        <v>76</v>
      </c>
      <c r="C47" s="23"/>
      <c r="D47" s="24"/>
      <c r="E47" s="24"/>
      <c r="F47" s="23"/>
      <c r="G47" s="25">
        <v>24976</v>
      </c>
      <c r="H47" s="25"/>
      <c r="I47" s="26">
        <v>16061</v>
      </c>
      <c r="J47" s="23"/>
      <c r="K47" s="7"/>
      <c r="L47" s="7">
        <v>-10835</v>
      </c>
      <c r="M47" s="16">
        <f>G47-L47</f>
        <v>35811</v>
      </c>
      <c r="N47" s="16">
        <v>1631</v>
      </c>
      <c r="O47" s="16">
        <f>I47-N47</f>
        <v>14430</v>
      </c>
      <c r="P47" s="50">
        <f>M47-O47</f>
        <v>21381</v>
      </c>
      <c r="Q47" s="18">
        <f>M47-I47</f>
        <v>19750</v>
      </c>
    </row>
    <row r="48" spans="1:16" s="8" customFormat="1" ht="15" customHeight="1">
      <c r="A48" s="24"/>
      <c r="B48" s="24"/>
      <c r="C48" s="23"/>
      <c r="D48" s="24"/>
      <c r="E48" s="24"/>
      <c r="F48" s="23"/>
      <c r="G48" s="98"/>
      <c r="H48" s="25"/>
      <c r="I48" s="39"/>
      <c r="J48" s="23"/>
      <c r="K48" s="7"/>
      <c r="L48" s="7"/>
      <c r="M48" s="7"/>
      <c r="N48" s="7"/>
      <c r="O48" s="7"/>
      <c r="P48" s="48"/>
    </row>
    <row r="49" spans="1:17" s="8" customFormat="1" ht="15" customHeight="1" thickBot="1">
      <c r="A49" s="24"/>
      <c r="B49" s="24" t="s">
        <v>53</v>
      </c>
      <c r="C49" s="23"/>
      <c r="D49" s="24"/>
      <c r="E49" s="24"/>
      <c r="F49" s="23"/>
      <c r="G49" s="76">
        <f>SUM(G45:G48)</f>
        <v>67282</v>
      </c>
      <c r="H49" s="25"/>
      <c r="I49" s="42">
        <f>SUM(I45:I48)</f>
        <v>58367</v>
      </c>
      <c r="J49" s="23"/>
      <c r="K49" s="7"/>
      <c r="L49" s="9">
        <f aca="true" t="shared" si="4" ref="L49:Q49">SUM(L45:L48)</f>
        <v>24165</v>
      </c>
      <c r="M49" s="9">
        <f t="shared" si="4"/>
        <v>43117</v>
      </c>
      <c r="N49" s="9">
        <f t="shared" si="4"/>
        <v>2631</v>
      </c>
      <c r="O49" s="9">
        <f t="shared" si="4"/>
        <v>55736</v>
      </c>
      <c r="P49" s="55">
        <f t="shared" si="4"/>
        <v>-12619</v>
      </c>
      <c r="Q49" s="9">
        <f t="shared" si="4"/>
        <v>-15250</v>
      </c>
    </row>
    <row r="50" spans="1:16" s="8" customFormat="1" ht="15" customHeight="1" thickTop="1">
      <c r="A50" s="24"/>
      <c r="B50" s="24"/>
      <c r="C50" s="23"/>
      <c r="D50" s="24"/>
      <c r="E50" s="24"/>
      <c r="F50" s="23"/>
      <c r="G50" s="25"/>
      <c r="H50" s="25"/>
      <c r="I50" s="26"/>
      <c r="J50" s="23"/>
      <c r="K50" s="7"/>
      <c r="L50" s="7"/>
      <c r="M50" s="7"/>
      <c r="N50" s="7"/>
      <c r="O50" s="7"/>
      <c r="P50" s="48"/>
    </row>
    <row r="51" spans="1:16" s="8" customFormat="1" ht="15" customHeight="1" thickBot="1">
      <c r="A51" s="23"/>
      <c r="B51" s="27" t="s">
        <v>10</v>
      </c>
      <c r="C51" s="24"/>
      <c r="D51" s="24"/>
      <c r="E51" s="24"/>
      <c r="F51" s="23"/>
      <c r="G51" s="142">
        <f>+(G49-G11)/401510</f>
        <v>0.12024607108166671</v>
      </c>
      <c r="H51" s="25"/>
      <c r="I51" s="99">
        <f>+(I49-I11)/401512</f>
        <v>0.098041901611907</v>
      </c>
      <c r="J51" s="23"/>
      <c r="K51" s="7"/>
      <c r="L51" s="7"/>
      <c r="M51" s="7"/>
      <c r="N51" s="7"/>
      <c r="O51" s="7"/>
      <c r="P51" s="48"/>
    </row>
    <row r="52" spans="1:16" s="8" customFormat="1" ht="15" customHeight="1" thickTop="1">
      <c r="A52" s="23"/>
      <c r="B52" s="24"/>
      <c r="C52" s="24"/>
      <c r="D52" s="24"/>
      <c r="E52" s="24"/>
      <c r="F52" s="23"/>
      <c r="G52" s="125"/>
      <c r="H52" s="25"/>
      <c r="I52" s="125"/>
      <c r="J52" s="23"/>
      <c r="K52" s="7"/>
      <c r="L52" s="7"/>
      <c r="M52" s="7"/>
      <c r="N52" s="7"/>
      <c r="O52" s="7"/>
      <c r="P52" s="48"/>
    </row>
    <row r="53" ht="15">
      <c r="A53" s="23"/>
    </row>
    <row r="54" ht="15">
      <c r="A54" s="23"/>
    </row>
    <row r="58" spans="2:10" ht="15">
      <c r="B58" s="23"/>
      <c r="C58" s="23"/>
      <c r="D58" s="23"/>
      <c r="E58" s="23"/>
      <c r="F58" s="23"/>
      <c r="G58" s="23"/>
      <c r="H58" s="23"/>
      <c r="I58" s="23"/>
      <c r="J58" s="23"/>
    </row>
    <row r="59" spans="2:10" ht="15">
      <c r="B59" s="82"/>
      <c r="C59" s="23"/>
      <c r="D59" s="23"/>
      <c r="E59" s="23"/>
      <c r="F59" s="23"/>
      <c r="G59" s="23"/>
      <c r="H59" s="23"/>
      <c r="I59" s="23"/>
      <c r="J59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7">
      <selection activeCell="B30" sqref="B30"/>
    </sheetView>
  </sheetViews>
  <sheetFormatPr defaultColWidth="9.140625" defaultRowHeight="12.75"/>
  <cols>
    <col min="1" max="1" width="3.8515625" style="100" customWidth="1"/>
    <col min="2" max="2" width="40.57421875" style="100" customWidth="1"/>
    <col min="3" max="3" width="9.8515625" style="100" bestFit="1" customWidth="1"/>
    <col min="4" max="4" width="1.57421875" style="100" customWidth="1"/>
    <col min="5" max="5" width="14.421875" style="100" bestFit="1" customWidth="1"/>
    <col min="6" max="6" width="1.421875" style="100" customWidth="1"/>
    <col min="7" max="7" width="16.7109375" style="100" bestFit="1" customWidth="1"/>
    <col min="8" max="8" width="1.7109375" style="100" customWidth="1"/>
    <col min="9" max="9" width="14.28125" style="100" bestFit="1" customWidth="1"/>
    <col min="10" max="10" width="1.7109375" style="100" customWidth="1"/>
    <col min="11" max="11" width="17.00390625" style="101" bestFit="1" customWidth="1"/>
    <col min="12" max="12" width="1.421875" style="101" customWidth="1"/>
    <col min="13" max="13" width="9.8515625" style="100" bestFit="1" customWidth="1"/>
    <col min="14" max="16384" width="39.57421875" style="100" customWidth="1"/>
  </cols>
  <sheetData>
    <row r="1" ht="15.75">
      <c r="B1" s="44" t="s">
        <v>63</v>
      </c>
    </row>
    <row r="2" ht="15.75">
      <c r="B2" s="43" t="s">
        <v>14</v>
      </c>
    </row>
    <row r="3" ht="15.75">
      <c r="B3" s="27" t="s">
        <v>0</v>
      </c>
    </row>
    <row r="4" ht="15.75">
      <c r="B4" s="27"/>
    </row>
    <row r="5" spans="2:9" ht="15.75">
      <c r="B5" s="102" t="s">
        <v>118</v>
      </c>
      <c r="C5" s="103"/>
      <c r="D5" s="103"/>
      <c r="E5" s="103"/>
      <c r="F5" s="103"/>
      <c r="G5" s="103"/>
      <c r="H5" s="103"/>
      <c r="I5" s="103"/>
    </row>
    <row r="6" spans="2:11" ht="15.75">
      <c r="B6" s="102"/>
      <c r="C6" s="103"/>
      <c r="D6" s="103"/>
      <c r="E6" s="103"/>
      <c r="F6" s="103"/>
      <c r="G6" s="103"/>
      <c r="H6" s="103"/>
      <c r="I6" s="103"/>
      <c r="K6" s="100"/>
    </row>
    <row r="7" spans="2:11" ht="15.75">
      <c r="B7" s="104"/>
      <c r="C7" s="150"/>
      <c r="D7" s="150"/>
      <c r="E7" s="156"/>
      <c r="F7" s="156"/>
      <c r="G7" s="156"/>
      <c r="H7" s="156"/>
      <c r="I7" s="156"/>
      <c r="J7" s="103"/>
      <c r="K7" s="105"/>
    </row>
    <row r="8" spans="1:12" ht="15.75">
      <c r="A8" s="105"/>
      <c r="B8" s="105"/>
      <c r="H8" s="106"/>
      <c r="I8" s="106"/>
      <c r="J8" s="105"/>
      <c r="K8" s="105"/>
      <c r="L8" s="105"/>
    </row>
    <row r="9" spans="1:12" ht="15.75">
      <c r="A9" s="105"/>
      <c r="B9" s="105"/>
      <c r="C9" s="105" t="s">
        <v>116</v>
      </c>
      <c r="D9" s="105"/>
      <c r="E9" s="105" t="s">
        <v>34</v>
      </c>
      <c r="F9" s="105"/>
      <c r="G9" s="105" t="s">
        <v>54</v>
      </c>
      <c r="H9" s="105"/>
      <c r="I9" s="105" t="s">
        <v>71</v>
      </c>
      <c r="J9" s="105"/>
      <c r="K9" s="105" t="s">
        <v>58</v>
      </c>
      <c r="L9" s="105"/>
    </row>
    <row r="10" spans="1:13" ht="15.75">
      <c r="A10" s="105"/>
      <c r="B10" s="105"/>
      <c r="C10" s="105" t="s">
        <v>35</v>
      </c>
      <c r="D10" s="105"/>
      <c r="E10" s="105" t="s">
        <v>27</v>
      </c>
      <c r="F10" s="105"/>
      <c r="G10" s="105" t="s">
        <v>55</v>
      </c>
      <c r="H10" s="105"/>
      <c r="I10" s="105" t="s">
        <v>27</v>
      </c>
      <c r="J10" s="105"/>
      <c r="K10" s="105" t="s">
        <v>115</v>
      </c>
      <c r="L10" s="105"/>
      <c r="M10" s="105" t="s">
        <v>28</v>
      </c>
    </row>
    <row r="11" spans="2:13" ht="15.75">
      <c r="B11" s="107" t="s">
        <v>127</v>
      </c>
      <c r="C11" s="105" t="s">
        <v>22</v>
      </c>
      <c r="D11" s="105"/>
      <c r="E11" s="105" t="s">
        <v>22</v>
      </c>
      <c r="F11" s="105"/>
      <c r="G11" s="105" t="s">
        <v>22</v>
      </c>
      <c r="H11" s="105"/>
      <c r="I11" s="105" t="s">
        <v>22</v>
      </c>
      <c r="J11" s="105"/>
      <c r="K11" s="105" t="s">
        <v>22</v>
      </c>
      <c r="L11" s="105"/>
      <c r="M11" s="105" t="s">
        <v>22</v>
      </c>
    </row>
    <row r="13" spans="2:13" ht="15">
      <c r="B13" s="100" t="s">
        <v>110</v>
      </c>
      <c r="C13" s="32">
        <v>40151</v>
      </c>
      <c r="D13" s="32"/>
      <c r="E13" s="32">
        <v>0</v>
      </c>
      <c r="F13" s="32"/>
      <c r="G13" s="32">
        <v>2155</v>
      </c>
      <c r="H13" s="32"/>
      <c r="I13" s="32">
        <v>0</v>
      </c>
      <c r="J13" s="32"/>
      <c r="K13" s="62">
        <v>16061</v>
      </c>
      <c r="L13" s="62"/>
      <c r="M13" s="62">
        <f>SUM(C13:L13)</f>
        <v>58367</v>
      </c>
    </row>
    <row r="14" spans="2:14" ht="15">
      <c r="B14" s="100" t="s">
        <v>64</v>
      </c>
      <c r="C14" s="32">
        <v>0</v>
      </c>
      <c r="D14" s="32"/>
      <c r="E14" s="32">
        <v>0</v>
      </c>
      <c r="F14" s="32"/>
      <c r="G14" s="32">
        <v>0</v>
      </c>
      <c r="H14" s="32"/>
      <c r="I14" s="32">
        <v>0</v>
      </c>
      <c r="J14" s="32"/>
      <c r="K14" s="62">
        <v>8915</v>
      </c>
      <c r="L14" s="62"/>
      <c r="M14" s="32">
        <f>SUM(C14:K14)</f>
        <v>8915</v>
      </c>
      <c r="N14" s="147"/>
    </row>
    <row r="15" spans="3:13" ht="15">
      <c r="C15" s="32"/>
      <c r="D15" s="32"/>
      <c r="E15" s="32"/>
      <c r="F15" s="32"/>
      <c r="G15" s="32"/>
      <c r="H15" s="32"/>
      <c r="I15" s="32"/>
      <c r="J15" s="32"/>
      <c r="K15" s="62"/>
      <c r="L15" s="62"/>
      <c r="M15" s="32"/>
    </row>
    <row r="16" spans="2:13" ht="15">
      <c r="B16" s="100" t="s">
        <v>128</v>
      </c>
      <c r="C16" s="40">
        <f>SUM(C13:C15)</f>
        <v>40151</v>
      </c>
      <c r="D16" s="40"/>
      <c r="E16" s="40">
        <f>SUM(E13:E15)</f>
        <v>0</v>
      </c>
      <c r="F16" s="40"/>
      <c r="G16" s="40">
        <f>SUM(G13:G15)</f>
        <v>2155</v>
      </c>
      <c r="H16" s="40">
        <f>SUM(H13:H15)</f>
        <v>0</v>
      </c>
      <c r="I16" s="40">
        <f>SUM(I13:I15)</f>
        <v>0</v>
      </c>
      <c r="J16" s="40"/>
      <c r="K16" s="40">
        <f>SUM(K13:K15)</f>
        <v>24976</v>
      </c>
      <c r="L16" s="40"/>
      <c r="M16" s="40">
        <f>SUM(M13:M15)</f>
        <v>67282</v>
      </c>
    </row>
    <row r="18" spans="2:13" ht="15.75">
      <c r="B18" s="107" t="s">
        <v>130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20" spans="2:13" ht="15">
      <c r="B20" s="100" t="s">
        <v>69</v>
      </c>
      <c r="C20" s="32">
        <v>40151</v>
      </c>
      <c r="D20" s="32"/>
      <c r="E20" s="32">
        <v>1718</v>
      </c>
      <c r="F20" s="32"/>
      <c r="G20" s="32">
        <v>1440</v>
      </c>
      <c r="H20" s="32"/>
      <c r="I20" s="32">
        <v>-13</v>
      </c>
      <c r="J20" s="32"/>
      <c r="K20" s="62">
        <v>1174</v>
      </c>
      <c r="L20" s="62"/>
      <c r="M20" s="62">
        <f>SUM(C20:K20)</f>
        <v>44470</v>
      </c>
    </row>
    <row r="21" spans="2:13" ht="15">
      <c r="B21" s="100" t="s">
        <v>139</v>
      </c>
      <c r="C21" s="32">
        <v>0</v>
      </c>
      <c r="D21" s="32"/>
      <c r="E21" s="32">
        <v>0</v>
      </c>
      <c r="F21" s="32"/>
      <c r="G21" s="32">
        <v>715</v>
      </c>
      <c r="H21" s="32"/>
      <c r="I21" s="32">
        <v>0</v>
      </c>
      <c r="J21" s="32"/>
      <c r="K21" s="62">
        <v>0</v>
      </c>
      <c r="L21" s="62"/>
      <c r="M21" s="62">
        <f>SUM(C21:K21)</f>
        <v>715</v>
      </c>
    </row>
    <row r="22" spans="2:13" ht="15">
      <c r="B22" s="100" t="s">
        <v>64</v>
      </c>
      <c r="C22" s="32">
        <v>0</v>
      </c>
      <c r="D22" s="32"/>
      <c r="E22" s="32">
        <v>0</v>
      </c>
      <c r="F22" s="32"/>
      <c r="G22" s="32">
        <v>0</v>
      </c>
      <c r="H22" s="32"/>
      <c r="I22" s="32">
        <v>0</v>
      </c>
      <c r="J22" s="32"/>
      <c r="K22" s="62">
        <v>6997</v>
      </c>
      <c r="L22" s="62"/>
      <c r="M22" s="62">
        <f>SUM(C22:K22)</f>
        <v>6997</v>
      </c>
    </row>
    <row r="23" spans="2:13" ht="15">
      <c r="B23" s="100" t="s">
        <v>70</v>
      </c>
      <c r="C23" s="32">
        <v>0</v>
      </c>
      <c r="D23" s="32"/>
      <c r="E23" s="32">
        <v>0</v>
      </c>
      <c r="F23" s="32"/>
      <c r="G23" s="32">
        <v>0</v>
      </c>
      <c r="H23" s="32"/>
      <c r="I23" s="32">
        <v>13</v>
      </c>
      <c r="J23" s="32"/>
      <c r="K23" s="62">
        <v>0</v>
      </c>
      <c r="L23" s="62"/>
      <c r="M23" s="62">
        <f>SUM(C23:K23)</f>
        <v>13</v>
      </c>
    </row>
    <row r="24" spans="3:13" ht="15">
      <c r="C24" s="32"/>
      <c r="D24" s="32"/>
      <c r="E24" s="32"/>
      <c r="F24" s="32"/>
      <c r="G24" s="32"/>
      <c r="H24" s="32"/>
      <c r="I24" s="32"/>
      <c r="J24" s="32"/>
      <c r="K24" s="62"/>
      <c r="L24" s="62"/>
      <c r="M24" s="62"/>
    </row>
    <row r="25" spans="2:13" ht="15">
      <c r="B25" s="100" t="s">
        <v>129</v>
      </c>
      <c r="C25" s="40">
        <f>SUM(C20:C24)</f>
        <v>40151</v>
      </c>
      <c r="D25" s="40"/>
      <c r="E25" s="40">
        <f>SUM(E20:E24)</f>
        <v>1718</v>
      </c>
      <c r="F25" s="40"/>
      <c r="G25" s="40">
        <f aca="true" t="shared" si="0" ref="G25:M25">SUM(G20:G24)</f>
        <v>2155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8171</v>
      </c>
      <c r="L25" s="40">
        <f t="shared" si="0"/>
        <v>0</v>
      </c>
      <c r="M25" s="40">
        <f t="shared" si="0"/>
        <v>52195</v>
      </c>
    </row>
    <row r="26" s="23" customFormat="1" ht="15"/>
  </sheetData>
  <mergeCells count="1">
    <mergeCell ref="E7:I7"/>
  </mergeCells>
  <printOptions/>
  <pageMargins left="0.75" right="0.75" top="1" bottom="0.8" header="0.5" footer="0.5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0"/>
  <sheetViews>
    <sheetView tabSelected="1" zoomScale="90" zoomScaleNormal="90" zoomScaleSheetLayoutView="85" workbookViewId="0" topLeftCell="A1">
      <selection activeCell="I74" sqref="I74"/>
    </sheetView>
  </sheetViews>
  <sheetFormatPr defaultColWidth="9.140625" defaultRowHeight="12.75"/>
  <cols>
    <col min="1" max="1" width="2.140625" style="82" customWidth="1"/>
    <col min="2" max="2" width="3.28125" style="82" customWidth="1"/>
    <col min="3" max="3" width="63.00390625" style="82" customWidth="1"/>
    <col min="4" max="4" width="3.421875" style="82" customWidth="1"/>
    <col min="5" max="5" width="16.28125" style="82" hidden="1" customWidth="1"/>
    <col min="6" max="6" width="14.28125" style="82" customWidth="1"/>
    <col min="7" max="7" width="3.421875" style="82" customWidth="1"/>
    <col min="8" max="8" width="14.28125" style="82" customWidth="1"/>
    <col min="9" max="16384" width="9.140625" style="82" customWidth="1"/>
  </cols>
  <sheetData>
    <row r="1" spans="2:6" s="108" customFormat="1" ht="15.75">
      <c r="B1" s="44" t="s">
        <v>63</v>
      </c>
      <c r="F1" s="82"/>
    </row>
    <row r="2" spans="2:8" s="108" customFormat="1" ht="15.75">
      <c r="B2" s="43" t="s">
        <v>14</v>
      </c>
      <c r="F2" s="82"/>
      <c r="H2" s="109"/>
    </row>
    <row r="3" spans="2:8" s="108" customFormat="1" ht="15.75">
      <c r="B3" s="27" t="s">
        <v>0</v>
      </c>
      <c r="F3" s="82"/>
      <c r="H3" s="109"/>
    </row>
    <row r="4" spans="2:6" s="108" customFormat="1" ht="15.75">
      <c r="B4" s="108" t="s">
        <v>119</v>
      </c>
      <c r="F4" s="82"/>
    </row>
    <row r="5" spans="2:6" s="108" customFormat="1" ht="15.75" hidden="1">
      <c r="B5" s="108" t="s">
        <v>72</v>
      </c>
      <c r="F5" s="82"/>
    </row>
    <row r="6" spans="2:6" s="108" customFormat="1" ht="15.75">
      <c r="B6" s="108" t="s">
        <v>26</v>
      </c>
      <c r="F6" s="82"/>
    </row>
    <row r="7" spans="6:8" ht="15">
      <c r="F7" s="143" t="s">
        <v>97</v>
      </c>
      <c r="H7" s="143" t="s">
        <v>97</v>
      </c>
    </row>
    <row r="8" spans="6:8" ht="15">
      <c r="F8" s="143" t="s">
        <v>77</v>
      </c>
      <c r="H8" s="143" t="s">
        <v>77</v>
      </c>
    </row>
    <row r="9" spans="6:8" ht="15">
      <c r="F9" s="65" t="s">
        <v>124</v>
      </c>
      <c r="H9" s="65" t="s">
        <v>125</v>
      </c>
    </row>
    <row r="10" spans="6:8" ht="15">
      <c r="F10" s="143" t="s">
        <v>9</v>
      </c>
      <c r="H10" s="143" t="s">
        <v>9</v>
      </c>
    </row>
    <row r="11" spans="6:8" ht="15">
      <c r="F11" s="143"/>
      <c r="H11" s="143"/>
    </row>
    <row r="12" spans="2:6" ht="15.75">
      <c r="B12" s="110" t="s">
        <v>29</v>
      </c>
      <c r="C12" s="111"/>
      <c r="D12" s="112"/>
      <c r="E12" s="113"/>
      <c r="F12" s="113"/>
    </row>
    <row r="13" spans="2:8" ht="15">
      <c r="B13" s="114"/>
      <c r="C13" s="114"/>
      <c r="D13" s="112"/>
      <c r="E13" s="113"/>
      <c r="F13" s="115"/>
      <c r="H13" s="32"/>
    </row>
    <row r="14" spans="2:8" ht="15">
      <c r="B14" s="116" t="s">
        <v>112</v>
      </c>
      <c r="C14" s="117"/>
      <c r="D14" s="112"/>
      <c r="E14" s="113"/>
      <c r="F14" s="118">
        <f>+'Income Statement'!G35</f>
        <v>13229</v>
      </c>
      <c r="G14" s="32"/>
      <c r="H14" s="32">
        <v>11716</v>
      </c>
    </row>
    <row r="15" spans="2:8" ht="15">
      <c r="B15" s="116" t="s">
        <v>30</v>
      </c>
      <c r="C15" s="117"/>
      <c r="D15" s="112"/>
      <c r="E15" s="113"/>
      <c r="F15" s="118"/>
      <c r="G15" s="32"/>
      <c r="H15" s="32"/>
    </row>
    <row r="16" spans="2:8" ht="15">
      <c r="B16" s="116"/>
      <c r="C16" s="116" t="s">
        <v>36</v>
      </c>
      <c r="D16" s="112"/>
      <c r="E16" s="113"/>
      <c r="F16" s="118">
        <f>-'Income Statement'!G28</f>
        <v>201</v>
      </c>
      <c r="G16" s="32"/>
      <c r="H16" s="32">
        <v>396</v>
      </c>
    </row>
    <row r="17" spans="2:8" ht="15">
      <c r="B17" s="116"/>
      <c r="C17" s="116" t="s">
        <v>61</v>
      </c>
      <c r="D17" s="112"/>
      <c r="E17" s="113"/>
      <c r="F17" s="118">
        <v>5506</v>
      </c>
      <c r="G17" s="32"/>
      <c r="H17" s="32">
        <v>6</v>
      </c>
    </row>
    <row r="18" spans="2:8" ht="15">
      <c r="B18" s="116"/>
      <c r="C18" s="116" t="s">
        <v>37</v>
      </c>
      <c r="D18" s="112"/>
      <c r="E18" s="113"/>
      <c r="F18" s="118">
        <v>2457</v>
      </c>
      <c r="G18" s="32"/>
      <c r="H18" s="32">
        <v>978</v>
      </c>
    </row>
    <row r="19" spans="3:8" ht="15">
      <c r="C19" s="116" t="s">
        <v>31</v>
      </c>
      <c r="D19" s="112"/>
      <c r="E19" s="113"/>
      <c r="F19" s="118">
        <v>-148</v>
      </c>
      <c r="G19" s="32"/>
      <c r="H19" s="32">
        <v>-1143</v>
      </c>
    </row>
    <row r="20" spans="3:8" ht="15">
      <c r="C20" s="116" t="s">
        <v>59</v>
      </c>
      <c r="D20" s="112"/>
      <c r="E20" s="113"/>
      <c r="F20" s="118">
        <v>-1</v>
      </c>
      <c r="G20" s="32"/>
      <c r="H20" s="32">
        <v>-59</v>
      </c>
    </row>
    <row r="21" spans="3:8" ht="15">
      <c r="C21" s="116" t="s">
        <v>134</v>
      </c>
      <c r="D21" s="112"/>
      <c r="E21" s="113"/>
      <c r="F21" s="118">
        <v>0</v>
      </c>
      <c r="G21" s="32"/>
      <c r="H21" s="32">
        <v>-1336</v>
      </c>
    </row>
    <row r="22" spans="3:8" ht="15">
      <c r="C22" s="116" t="s">
        <v>140</v>
      </c>
      <c r="D22" s="112"/>
      <c r="E22" s="113"/>
      <c r="F22" s="118">
        <v>0</v>
      </c>
      <c r="G22" s="32"/>
      <c r="H22" s="32">
        <v>-39</v>
      </c>
    </row>
    <row r="23" spans="3:8" ht="15">
      <c r="C23" s="116" t="s">
        <v>75</v>
      </c>
      <c r="D23" s="112"/>
      <c r="E23" s="113"/>
      <c r="F23" s="118">
        <v>-535</v>
      </c>
      <c r="G23" s="32"/>
      <c r="H23" s="32">
        <v>-318</v>
      </c>
    </row>
    <row r="24" spans="3:8" ht="15">
      <c r="C24" s="116" t="s">
        <v>106</v>
      </c>
      <c r="D24" s="112"/>
      <c r="E24" s="113"/>
      <c r="F24" s="118">
        <v>-1550</v>
      </c>
      <c r="G24" s="32"/>
      <c r="H24" s="32">
        <v>0</v>
      </c>
    </row>
    <row r="25" spans="3:8" ht="15">
      <c r="C25" s="116" t="s">
        <v>131</v>
      </c>
      <c r="D25" s="112"/>
      <c r="E25" s="113"/>
      <c r="F25" s="118">
        <v>-1133</v>
      </c>
      <c r="G25" s="32"/>
      <c r="H25" s="32">
        <v>0</v>
      </c>
    </row>
    <row r="26" spans="2:8" ht="7.5" customHeight="1">
      <c r="B26" s="116"/>
      <c r="C26" s="116"/>
      <c r="D26" s="112"/>
      <c r="E26" s="113"/>
      <c r="F26" s="119"/>
      <c r="G26" s="32"/>
      <c r="H26" s="39"/>
    </row>
    <row r="27" spans="2:8" ht="15">
      <c r="B27" s="116" t="s">
        <v>32</v>
      </c>
      <c r="C27" s="116"/>
      <c r="D27" s="112"/>
      <c r="E27" s="113"/>
      <c r="F27" s="56">
        <f>SUM(F14:F26)</f>
        <v>18026</v>
      </c>
      <c r="G27" s="32"/>
      <c r="H27" s="56">
        <f>SUM(H14:H26)</f>
        <v>10201</v>
      </c>
    </row>
    <row r="28" spans="2:8" ht="15">
      <c r="B28" s="116"/>
      <c r="C28" s="116"/>
      <c r="D28" s="112"/>
      <c r="E28" s="113"/>
      <c r="F28" s="56"/>
      <c r="G28" s="32"/>
      <c r="H28" s="32"/>
    </row>
    <row r="29" spans="2:8" ht="15">
      <c r="B29" s="116" t="s">
        <v>152</v>
      </c>
      <c r="D29" s="112"/>
      <c r="E29" s="113"/>
      <c r="F29" s="56"/>
      <c r="G29" s="32"/>
      <c r="H29" s="32"/>
    </row>
    <row r="30" spans="2:8" ht="15">
      <c r="B30" s="116"/>
      <c r="C30" s="116" t="s">
        <v>20</v>
      </c>
      <c r="D30" s="112"/>
      <c r="E30" s="113"/>
      <c r="F30" s="56">
        <v>-1070</v>
      </c>
      <c r="G30" s="32"/>
      <c r="H30" s="32">
        <v>-2817</v>
      </c>
    </row>
    <row r="31" spans="2:8" ht="15">
      <c r="B31" s="116"/>
      <c r="C31" s="116" t="s">
        <v>105</v>
      </c>
      <c r="D31" s="112"/>
      <c r="E31" s="113"/>
      <c r="F31" s="56">
        <v>-23624</v>
      </c>
      <c r="G31" s="32"/>
      <c r="H31" s="32">
        <v>-16043</v>
      </c>
    </row>
    <row r="32" spans="2:8" ht="15">
      <c r="B32" s="116"/>
      <c r="C32" s="116"/>
      <c r="D32" s="112"/>
      <c r="E32" s="113"/>
      <c r="F32" s="56"/>
      <c r="G32" s="32"/>
      <c r="H32" s="32"/>
    </row>
    <row r="33" spans="2:8" ht="15">
      <c r="B33" s="116" t="s">
        <v>38</v>
      </c>
      <c r="D33" s="112"/>
      <c r="E33" s="113"/>
      <c r="F33" s="56"/>
      <c r="G33" s="32"/>
      <c r="H33" s="32"/>
    </row>
    <row r="34" spans="2:8" ht="15">
      <c r="B34" s="116"/>
      <c r="C34" s="116" t="s">
        <v>114</v>
      </c>
      <c r="D34" s="112"/>
      <c r="E34" s="113"/>
      <c r="F34" s="56">
        <v>9568</v>
      </c>
      <c r="G34" s="32"/>
      <c r="H34" s="32">
        <f>-5594-14</f>
        <v>-5608</v>
      </c>
    </row>
    <row r="35" spans="2:8" ht="7.5" customHeight="1">
      <c r="B35" s="116"/>
      <c r="C35" s="116"/>
      <c r="D35" s="112"/>
      <c r="E35" s="113"/>
      <c r="F35" s="119"/>
      <c r="G35" s="32"/>
      <c r="H35" s="39"/>
    </row>
    <row r="36" spans="2:8" ht="15">
      <c r="B36" s="116" t="s">
        <v>149</v>
      </c>
      <c r="D36" s="112"/>
      <c r="E36" s="113"/>
      <c r="F36" s="56">
        <f>SUM(F27:F35)</f>
        <v>2900</v>
      </c>
      <c r="G36" s="32"/>
      <c r="H36" s="56">
        <f>SUM(H27:H35)</f>
        <v>-14267</v>
      </c>
    </row>
    <row r="37" spans="2:8" ht="15">
      <c r="B37" s="116" t="s">
        <v>132</v>
      </c>
      <c r="D37" s="112"/>
      <c r="E37" s="113"/>
      <c r="F37" s="56">
        <v>11</v>
      </c>
      <c r="G37" s="32"/>
      <c r="H37" s="56">
        <v>0</v>
      </c>
    </row>
    <row r="38" spans="2:8" ht="15">
      <c r="B38" s="116" t="s">
        <v>111</v>
      </c>
      <c r="D38" s="112"/>
      <c r="E38" s="113"/>
      <c r="F38" s="56">
        <v>-2234</v>
      </c>
      <c r="G38" s="32"/>
      <c r="H38" s="56">
        <v>-730</v>
      </c>
    </row>
    <row r="39" spans="2:8" ht="15">
      <c r="B39" s="116" t="s">
        <v>39</v>
      </c>
      <c r="D39" s="112"/>
      <c r="E39" s="113"/>
      <c r="F39" s="56">
        <v>-2868</v>
      </c>
      <c r="G39" s="32"/>
      <c r="H39" s="32">
        <v>-2541</v>
      </c>
    </row>
    <row r="40" spans="2:8" ht="7.5" customHeight="1">
      <c r="B40" s="116"/>
      <c r="D40" s="112"/>
      <c r="E40" s="113"/>
      <c r="F40" s="119"/>
      <c r="G40" s="32"/>
      <c r="H40" s="32"/>
    </row>
    <row r="41" spans="2:8" ht="15">
      <c r="B41" s="116" t="s">
        <v>150</v>
      </c>
      <c r="C41" s="116"/>
      <c r="D41" s="112"/>
      <c r="E41" s="113"/>
      <c r="F41" s="120">
        <f>SUM(F36:F40)</f>
        <v>-2191</v>
      </c>
      <c r="G41" s="32"/>
      <c r="H41" s="120">
        <f>SUM(H36:H40)</f>
        <v>-17538</v>
      </c>
    </row>
    <row r="42" spans="2:8" ht="15">
      <c r="B42" s="116"/>
      <c r="C42" s="116"/>
      <c r="D42" s="112"/>
      <c r="E42" s="113"/>
      <c r="F42" s="118"/>
      <c r="G42" s="32"/>
      <c r="H42" s="32"/>
    </row>
    <row r="43" spans="2:8" ht="15.75">
      <c r="B43" s="126" t="s">
        <v>41</v>
      </c>
      <c r="C43" s="116"/>
      <c r="D43" s="112"/>
      <c r="E43" s="113"/>
      <c r="F43" s="118"/>
      <c r="G43" s="32"/>
      <c r="H43" s="32"/>
    </row>
    <row r="44" spans="2:8" ht="15">
      <c r="B44" s="116" t="s">
        <v>142</v>
      </c>
      <c r="C44" s="116"/>
      <c r="D44" s="112"/>
      <c r="E44" s="113"/>
      <c r="F44" s="118">
        <v>-31971</v>
      </c>
      <c r="G44" s="32"/>
      <c r="H44" s="32">
        <v>0</v>
      </c>
    </row>
    <row r="45" spans="2:8" ht="15">
      <c r="B45" s="116" t="s">
        <v>151</v>
      </c>
      <c r="C45" s="116"/>
      <c r="D45" s="112"/>
      <c r="E45" s="113"/>
      <c r="F45" s="118">
        <v>-4000</v>
      </c>
      <c r="G45" s="32"/>
      <c r="H45" s="32">
        <v>0</v>
      </c>
    </row>
    <row r="46" spans="2:8" ht="15">
      <c r="B46" s="116" t="s">
        <v>123</v>
      </c>
      <c r="D46" s="112"/>
      <c r="E46" s="113"/>
      <c r="F46" s="118">
        <v>-968</v>
      </c>
      <c r="G46" s="32"/>
      <c r="H46" s="32">
        <v>-269</v>
      </c>
    </row>
    <row r="47" spans="2:8" ht="15">
      <c r="B47" s="116" t="s">
        <v>40</v>
      </c>
      <c r="D47" s="112"/>
      <c r="E47" s="113"/>
      <c r="F47" s="56">
        <f>31436+2554-33990</f>
        <v>0</v>
      </c>
      <c r="G47" s="32"/>
      <c r="H47" s="32">
        <v>1054</v>
      </c>
    </row>
    <row r="48" spans="2:8" ht="15">
      <c r="B48" s="116" t="s">
        <v>33</v>
      </c>
      <c r="D48" s="112"/>
      <c r="E48" s="113"/>
      <c r="F48" s="118">
        <v>148</v>
      </c>
      <c r="G48" s="32"/>
      <c r="H48" s="32">
        <v>1143</v>
      </c>
    </row>
    <row r="49" spans="2:8" ht="15">
      <c r="B49" s="116" t="s">
        <v>135</v>
      </c>
      <c r="D49" s="112"/>
      <c r="E49" s="113"/>
      <c r="F49" s="118">
        <v>0</v>
      </c>
      <c r="G49" s="32"/>
      <c r="H49" s="32">
        <v>9900</v>
      </c>
    </row>
    <row r="50" spans="2:8" ht="15">
      <c r="B50" s="116" t="s">
        <v>136</v>
      </c>
      <c r="D50" s="112"/>
      <c r="E50" s="113"/>
      <c r="F50" s="118">
        <v>0</v>
      </c>
      <c r="G50" s="32"/>
      <c r="H50" s="32">
        <v>5333</v>
      </c>
    </row>
    <row r="51" spans="2:8" ht="15">
      <c r="B51" s="116" t="s">
        <v>60</v>
      </c>
      <c r="D51" s="112"/>
      <c r="E51" s="113"/>
      <c r="F51" s="56">
        <v>1</v>
      </c>
      <c r="G51" s="32"/>
      <c r="H51" s="32">
        <v>61</v>
      </c>
    </row>
    <row r="52" spans="2:8" ht="15">
      <c r="B52" s="116" t="s">
        <v>133</v>
      </c>
      <c r="D52" s="112"/>
      <c r="E52" s="113"/>
      <c r="F52" s="56">
        <v>1022</v>
      </c>
      <c r="G52" s="32"/>
      <c r="H52" s="32">
        <v>715</v>
      </c>
    </row>
    <row r="53" spans="2:8" ht="6.75" customHeight="1">
      <c r="B53" s="116"/>
      <c r="C53" s="116"/>
      <c r="D53" s="112"/>
      <c r="E53" s="113"/>
      <c r="F53" s="119"/>
      <c r="G53" s="32"/>
      <c r="H53" s="32"/>
    </row>
    <row r="54" spans="2:8" ht="15">
      <c r="B54" s="116" t="s">
        <v>143</v>
      </c>
      <c r="C54" s="116"/>
      <c r="D54" s="112"/>
      <c r="E54" s="113"/>
      <c r="F54" s="120">
        <f>SUM(F44:F53)</f>
        <v>-35768</v>
      </c>
      <c r="G54" s="32"/>
      <c r="H54" s="120">
        <f>SUM(H44:H53)</f>
        <v>17937</v>
      </c>
    </row>
    <row r="55" spans="2:8" ht="15">
      <c r="B55" s="116"/>
      <c r="C55" s="116"/>
      <c r="D55" s="112"/>
      <c r="E55" s="113"/>
      <c r="F55" s="56"/>
      <c r="G55" s="32"/>
      <c r="H55" s="56"/>
    </row>
    <row r="56" spans="2:8" ht="15">
      <c r="B56" s="116"/>
      <c r="C56" s="116"/>
      <c r="D56" s="112"/>
      <c r="E56" s="113"/>
      <c r="F56" s="56"/>
      <c r="G56" s="32"/>
      <c r="H56" s="56"/>
    </row>
    <row r="57" spans="2:8" ht="15">
      <c r="B57" s="116"/>
      <c r="C57" s="116"/>
      <c r="D57" s="112"/>
      <c r="E57" s="113"/>
      <c r="F57" s="56"/>
      <c r="G57" s="32"/>
      <c r="H57" s="56"/>
    </row>
    <row r="58" spans="2:8" ht="15">
      <c r="B58" s="116"/>
      <c r="C58" s="116"/>
      <c r="D58" s="112"/>
      <c r="E58" s="113"/>
      <c r="F58" s="56"/>
      <c r="G58" s="32"/>
      <c r="H58" s="56"/>
    </row>
    <row r="59" spans="2:8" ht="15">
      <c r="B59" s="116"/>
      <c r="C59" s="116"/>
      <c r="D59" s="112"/>
      <c r="E59" s="113"/>
      <c r="F59" s="56"/>
      <c r="G59" s="32"/>
      <c r="H59" s="56"/>
    </row>
    <row r="60" spans="2:8" ht="15">
      <c r="B60" s="116"/>
      <c r="C60" s="112"/>
      <c r="D60" s="112"/>
      <c r="E60" s="113"/>
      <c r="F60" s="118"/>
      <c r="G60" s="32"/>
      <c r="H60" s="32"/>
    </row>
    <row r="61" spans="2:8" ht="15.75">
      <c r="B61" s="126" t="s">
        <v>42</v>
      </c>
      <c r="C61" s="116"/>
      <c r="D61" s="112"/>
      <c r="E61" s="113"/>
      <c r="F61" s="118"/>
      <c r="G61" s="32"/>
      <c r="H61" s="32"/>
    </row>
    <row r="62" spans="2:8" ht="15">
      <c r="B62" s="116" t="s">
        <v>144</v>
      </c>
      <c r="C62" s="116"/>
      <c r="D62" s="112"/>
      <c r="E62" s="113"/>
      <c r="F62" s="118">
        <v>-3000</v>
      </c>
      <c r="G62" s="32"/>
      <c r="H62" s="32">
        <v>0</v>
      </c>
    </row>
    <row r="63" spans="2:8" ht="15">
      <c r="B63" s="116" t="s">
        <v>145</v>
      </c>
      <c r="C63" s="116"/>
      <c r="D63" s="112"/>
      <c r="E63" s="113"/>
      <c r="F63" s="118">
        <v>71971</v>
      </c>
      <c r="G63" s="32"/>
      <c r="H63" s="32">
        <v>0</v>
      </c>
    </row>
    <row r="64" spans="2:8" ht="15">
      <c r="B64" s="116" t="s">
        <v>62</v>
      </c>
      <c r="C64" s="116"/>
      <c r="D64" s="112"/>
      <c r="E64" s="113"/>
      <c r="F64" s="118">
        <v>0</v>
      </c>
      <c r="G64" s="32"/>
      <c r="H64" s="32">
        <v>-12348</v>
      </c>
    </row>
    <row r="65" spans="2:8" ht="15">
      <c r="B65" s="116" t="s">
        <v>43</v>
      </c>
      <c r="C65" s="116"/>
      <c r="D65" s="112"/>
      <c r="E65" s="113"/>
      <c r="F65" s="118">
        <v>-31</v>
      </c>
      <c r="G65" s="32"/>
      <c r="H65" s="32">
        <v>-48</v>
      </c>
    </row>
    <row r="66" spans="2:8" ht="15">
      <c r="B66" s="24" t="s">
        <v>111</v>
      </c>
      <c r="C66" s="116"/>
      <c r="D66" s="112"/>
      <c r="E66" s="113"/>
      <c r="F66" s="118">
        <v>-223</v>
      </c>
      <c r="G66" s="32"/>
      <c r="H66" s="32">
        <v>-248</v>
      </c>
    </row>
    <row r="67" spans="2:8" ht="6" customHeight="1">
      <c r="B67" s="116"/>
      <c r="C67" s="116"/>
      <c r="D67" s="112"/>
      <c r="E67" s="113"/>
      <c r="F67" s="118"/>
      <c r="G67" s="32"/>
      <c r="H67" s="32"/>
    </row>
    <row r="68" spans="2:8" ht="15">
      <c r="B68" s="116" t="s">
        <v>146</v>
      </c>
      <c r="C68" s="116"/>
      <c r="D68" s="112"/>
      <c r="E68" s="113"/>
      <c r="F68" s="120">
        <f>SUM(F62:F66)</f>
        <v>68717</v>
      </c>
      <c r="G68" s="32"/>
      <c r="H68" s="120">
        <f>SUM(H62:H66)</f>
        <v>-12644</v>
      </c>
    </row>
    <row r="69" spans="2:8" ht="15.75">
      <c r="B69" s="111"/>
      <c r="C69" s="122"/>
      <c r="D69" s="112"/>
      <c r="E69" s="113"/>
      <c r="F69" s="56"/>
      <c r="G69" s="32"/>
      <c r="H69" s="32"/>
    </row>
    <row r="70" spans="2:8" ht="15">
      <c r="B70" s="114" t="s">
        <v>147</v>
      </c>
      <c r="C70" s="116"/>
      <c r="D70" s="112"/>
      <c r="E70" s="113"/>
      <c r="F70" s="56">
        <f>+F41+F54+F68</f>
        <v>30758</v>
      </c>
      <c r="G70" s="32"/>
      <c r="H70" s="56">
        <f>+H41+H54+H68</f>
        <v>-12245</v>
      </c>
    </row>
    <row r="71" spans="2:8" ht="15">
      <c r="B71" s="116" t="s">
        <v>44</v>
      </c>
      <c r="C71" s="116"/>
      <c r="D71" s="112"/>
      <c r="E71" s="113"/>
      <c r="F71" s="118"/>
      <c r="G71" s="32"/>
      <c r="H71" s="32"/>
    </row>
    <row r="72" spans="2:8" ht="15">
      <c r="B72" s="23" t="s">
        <v>73</v>
      </c>
      <c r="C72" s="116"/>
      <c r="D72" s="112"/>
      <c r="E72" s="113"/>
      <c r="F72" s="56">
        <v>17971</v>
      </c>
      <c r="G72" s="32"/>
      <c r="H72" s="32">
        <v>12412</v>
      </c>
    </row>
    <row r="73" spans="2:8" ht="15">
      <c r="B73" s="116" t="s">
        <v>44</v>
      </c>
      <c r="C73" s="116"/>
      <c r="D73" s="112"/>
      <c r="E73" s="113"/>
      <c r="F73" s="32"/>
      <c r="G73" s="32"/>
      <c r="H73" s="32"/>
    </row>
    <row r="74" spans="2:8" ht="15.75" thickBot="1">
      <c r="B74" s="23" t="s">
        <v>74</v>
      </c>
      <c r="C74" s="114"/>
      <c r="D74" s="112"/>
      <c r="E74" s="113"/>
      <c r="F74" s="123">
        <f>+F70+F72</f>
        <v>48729</v>
      </c>
      <c r="G74" s="32"/>
      <c r="H74" s="123">
        <f>+H70+H72</f>
        <v>167</v>
      </c>
    </row>
    <row r="75" spans="2:8" ht="16.5" thickTop="1">
      <c r="B75" s="114"/>
      <c r="C75" s="111"/>
      <c r="D75" s="112"/>
      <c r="E75" s="113"/>
      <c r="F75" s="121"/>
      <c r="H75" s="32"/>
    </row>
    <row r="76" spans="2:8" ht="15.75">
      <c r="B76" s="22" t="s">
        <v>122</v>
      </c>
      <c r="C76" s="111"/>
      <c r="D76" s="112"/>
      <c r="E76" s="113"/>
      <c r="F76" s="121"/>
      <c r="H76" s="32"/>
    </row>
    <row r="77" spans="2:8" ht="15.75">
      <c r="B77" s="22" t="s">
        <v>121</v>
      </c>
      <c r="C77" s="111"/>
      <c r="D77" s="112"/>
      <c r="E77" s="113"/>
      <c r="F77" s="121"/>
      <c r="H77" s="32"/>
    </row>
    <row r="78" spans="2:8" ht="15.75">
      <c r="B78" s="22"/>
      <c r="C78" s="111"/>
      <c r="D78" s="112"/>
      <c r="E78" s="113"/>
      <c r="F78" s="121"/>
      <c r="H78" s="32"/>
    </row>
    <row r="79" spans="2:8" ht="15">
      <c r="B79" s="124" t="s">
        <v>15</v>
      </c>
      <c r="D79" s="112"/>
      <c r="E79" s="113"/>
      <c r="F79" s="32">
        <f>+BalanceSheet!G21</f>
        <v>10784</v>
      </c>
      <c r="G79" s="32"/>
      <c r="H79" s="32">
        <v>948</v>
      </c>
    </row>
    <row r="80" spans="2:8" ht="15">
      <c r="B80" s="124" t="s">
        <v>99</v>
      </c>
      <c r="D80" s="112"/>
      <c r="E80" s="113"/>
      <c r="F80" s="32">
        <f>+BalanceSheet!G20</f>
        <v>37945</v>
      </c>
      <c r="G80" s="32"/>
      <c r="H80" s="32">
        <v>0</v>
      </c>
    </row>
    <row r="81" spans="2:8" ht="15">
      <c r="B81" s="23" t="s">
        <v>52</v>
      </c>
      <c r="D81" s="112"/>
      <c r="E81" s="113"/>
      <c r="F81" s="32">
        <v>0</v>
      </c>
      <c r="G81" s="32"/>
      <c r="H81" s="32">
        <v>-781</v>
      </c>
    </row>
    <row r="82" spans="2:8" ht="15">
      <c r="B82" s="23"/>
      <c r="D82" s="112"/>
      <c r="E82" s="113"/>
      <c r="F82" s="118"/>
      <c r="G82" s="32"/>
      <c r="H82" s="32"/>
    </row>
    <row r="83" spans="2:8" ht="16.5" thickBot="1">
      <c r="B83" s="22"/>
      <c r="F83" s="123">
        <f>SUM(F79:F81)</f>
        <v>48729</v>
      </c>
      <c r="G83" s="32"/>
      <c r="H83" s="123">
        <f>SUM(H79:H81)</f>
        <v>167</v>
      </c>
    </row>
    <row r="84" spans="2:8" ht="16.5" thickTop="1">
      <c r="B84" s="22"/>
      <c r="F84" s="151"/>
      <c r="H84" s="32"/>
    </row>
    <row r="87" spans="6:8" ht="15">
      <c r="F87" s="115"/>
      <c r="H87" s="32"/>
    </row>
    <row r="88" spans="2:8" ht="15">
      <c r="B88" s="23"/>
      <c r="C88" s="23"/>
      <c r="F88" s="115"/>
      <c r="H88" s="32"/>
    </row>
    <row r="89" spans="6:8" ht="15">
      <c r="F89" s="115"/>
      <c r="H89" s="32"/>
    </row>
    <row r="90" spans="6:8" ht="15">
      <c r="F90" s="115"/>
      <c r="H90" s="32"/>
    </row>
    <row r="91" ht="15">
      <c r="H91" s="32"/>
    </row>
    <row r="92" ht="15">
      <c r="H92" s="32"/>
    </row>
    <row r="93" ht="15">
      <c r="H93" s="32"/>
    </row>
    <row r="94" ht="15">
      <c r="H94" s="32"/>
    </row>
    <row r="95" ht="15">
      <c r="H95" s="32"/>
    </row>
    <row r="96" spans="3:8" ht="15">
      <c r="C96" s="82" t="s">
        <v>26</v>
      </c>
      <c r="H96" s="32"/>
    </row>
    <row r="97" ht="15">
      <c r="H97" s="32"/>
    </row>
    <row r="98" ht="15">
      <c r="H98" s="32"/>
    </row>
    <row r="99" ht="15">
      <c r="H99" s="32"/>
    </row>
    <row r="100" ht="15">
      <c r="H100" s="32"/>
    </row>
    <row r="101" ht="15">
      <c r="H101" s="32"/>
    </row>
    <row r="102" ht="15">
      <c r="H102" s="32"/>
    </row>
    <row r="103" ht="15">
      <c r="H103" s="32"/>
    </row>
    <row r="104" ht="15">
      <c r="H104" s="32"/>
    </row>
    <row r="105" ht="15">
      <c r="H105" s="32"/>
    </row>
    <row r="106" ht="15">
      <c r="H106" s="32"/>
    </row>
    <row r="107" ht="15">
      <c r="H107" s="32"/>
    </row>
    <row r="108" ht="15">
      <c r="H108" s="32"/>
    </row>
    <row r="109" ht="15">
      <c r="H109" s="32"/>
    </row>
    <row r="110" ht="15">
      <c r="H110" s="32"/>
    </row>
    <row r="111" ht="15">
      <c r="H111" s="32"/>
    </row>
    <row r="112" ht="15">
      <c r="H112" s="32"/>
    </row>
    <row r="113" ht="15">
      <c r="H113" s="32"/>
    </row>
    <row r="114" ht="15">
      <c r="H114" s="32"/>
    </row>
    <row r="115" ht="15">
      <c r="H115" s="32"/>
    </row>
    <row r="116" ht="15">
      <c r="H116" s="32"/>
    </row>
    <row r="117" ht="15">
      <c r="H117" s="32"/>
    </row>
    <row r="118" ht="15">
      <c r="H118" s="32"/>
    </row>
    <row r="119" ht="15">
      <c r="H119" s="32"/>
    </row>
    <row r="120" ht="15">
      <c r="H120" s="32"/>
    </row>
    <row r="121" ht="15">
      <c r="H121" s="32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32"/>
    </row>
    <row r="133" ht="15">
      <c r="H133" s="32"/>
    </row>
    <row r="134" ht="15">
      <c r="H134" s="32"/>
    </row>
    <row r="135" ht="15">
      <c r="H135" s="32"/>
    </row>
    <row r="136" ht="15">
      <c r="H136" s="32"/>
    </row>
    <row r="137" ht="15">
      <c r="H137" s="32"/>
    </row>
    <row r="138" ht="15">
      <c r="H138" s="32"/>
    </row>
    <row r="139" ht="15">
      <c r="H139" s="32"/>
    </row>
    <row r="140" ht="15">
      <c r="H140" s="32"/>
    </row>
    <row r="141" ht="15">
      <c r="H141" s="32"/>
    </row>
    <row r="142" ht="15">
      <c r="H142" s="32"/>
    </row>
    <row r="143" ht="15">
      <c r="H143" s="32"/>
    </row>
    <row r="144" ht="15">
      <c r="H144" s="32"/>
    </row>
    <row r="145" ht="15">
      <c r="H145" s="32"/>
    </row>
    <row r="146" ht="15">
      <c r="H146" s="32"/>
    </row>
    <row r="147" ht="15">
      <c r="H147" s="32"/>
    </row>
    <row r="148" ht="15">
      <c r="H148" s="32"/>
    </row>
    <row r="149" ht="15">
      <c r="H149" s="32"/>
    </row>
    <row r="150" ht="15">
      <c r="H150" s="32"/>
    </row>
    <row r="151" ht="15">
      <c r="H151" s="32"/>
    </row>
    <row r="152" ht="15">
      <c r="H152" s="32"/>
    </row>
    <row r="153" ht="15">
      <c r="H153" s="32"/>
    </row>
    <row r="154" ht="15">
      <c r="H154" s="32"/>
    </row>
    <row r="155" ht="15">
      <c r="H155" s="32"/>
    </row>
    <row r="156" ht="15">
      <c r="H156" s="32"/>
    </row>
    <row r="157" ht="15">
      <c r="H157" s="32"/>
    </row>
    <row r="158" ht="15">
      <c r="H158" s="32"/>
    </row>
    <row r="159" ht="15">
      <c r="H159" s="32"/>
    </row>
    <row r="160" ht="15">
      <c r="H160" s="32"/>
    </row>
    <row r="161" ht="15">
      <c r="H161" s="32"/>
    </row>
    <row r="162" ht="15">
      <c r="H162" s="32"/>
    </row>
    <row r="163" ht="15">
      <c r="H163" s="32"/>
    </row>
    <row r="164" ht="15">
      <c r="H164" s="32"/>
    </row>
    <row r="165" ht="15">
      <c r="H165" s="32"/>
    </row>
    <row r="166" ht="15">
      <c r="H166" s="32"/>
    </row>
    <row r="167" ht="15">
      <c r="H167" s="32"/>
    </row>
    <row r="168" ht="15">
      <c r="H168" s="32"/>
    </row>
    <row r="169" ht="15">
      <c r="H169" s="32"/>
    </row>
    <row r="170" ht="15">
      <c r="H170" s="32"/>
    </row>
    <row r="171" ht="15">
      <c r="H171" s="32"/>
    </row>
    <row r="172" ht="15">
      <c r="H172" s="32"/>
    </row>
    <row r="173" ht="15">
      <c r="H173" s="32"/>
    </row>
    <row r="174" ht="15">
      <c r="H174" s="32"/>
    </row>
    <row r="175" ht="15">
      <c r="H175" s="32"/>
    </row>
    <row r="176" ht="15">
      <c r="H176" s="32"/>
    </row>
    <row r="177" ht="15">
      <c r="H177" s="32"/>
    </row>
    <row r="178" ht="15">
      <c r="H178" s="32"/>
    </row>
    <row r="179" ht="15">
      <c r="H179" s="32"/>
    </row>
    <row r="180" ht="15">
      <c r="H180" s="32"/>
    </row>
    <row r="181" ht="15">
      <c r="H181" s="32"/>
    </row>
    <row r="182" ht="15">
      <c r="H182" s="32"/>
    </row>
    <row r="183" ht="15">
      <c r="H183" s="32"/>
    </row>
    <row r="184" ht="15">
      <c r="H184" s="32"/>
    </row>
    <row r="185" ht="15">
      <c r="H185" s="32"/>
    </row>
    <row r="186" ht="15">
      <c r="H186" s="32"/>
    </row>
    <row r="187" ht="15">
      <c r="H187" s="32"/>
    </row>
    <row r="188" ht="15">
      <c r="H188" s="32"/>
    </row>
    <row r="189" ht="15">
      <c r="H189" s="32"/>
    </row>
    <row r="190" ht="15">
      <c r="H190" s="32"/>
    </row>
    <row r="191" ht="15">
      <c r="H191" s="32"/>
    </row>
    <row r="192" ht="15">
      <c r="H192" s="32"/>
    </row>
    <row r="193" ht="15">
      <c r="H193" s="32"/>
    </row>
    <row r="194" ht="15">
      <c r="H194" s="32"/>
    </row>
    <row r="195" ht="15">
      <c r="H195" s="32"/>
    </row>
    <row r="196" ht="15">
      <c r="H196" s="32"/>
    </row>
    <row r="197" ht="15">
      <c r="H197" s="32"/>
    </row>
    <row r="198" ht="15">
      <c r="H198" s="32"/>
    </row>
    <row r="199" ht="15">
      <c r="H199" s="32"/>
    </row>
    <row r="200" ht="15">
      <c r="H200" s="32"/>
    </row>
  </sheetData>
  <printOptions/>
  <pageMargins left="0.55" right="0.55" top="0.7" bottom="0.67" header="0.5" footer="0.5"/>
  <pageSetup horizontalDpi="600" verticalDpi="600" orientation="portrait" paperSize="9" scale="88" r:id="rId2"/>
  <rowBreaks count="1" manualBreakCount="1">
    <brk id="5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Aaron Wan</cp:lastModifiedBy>
  <cp:lastPrinted>2005-11-17T03:55:04Z</cp:lastPrinted>
  <dcterms:created xsi:type="dcterms:W3CDTF">1999-11-03T09:53:03Z</dcterms:created>
  <dcterms:modified xsi:type="dcterms:W3CDTF">2005-11-21T06:51:35Z</dcterms:modified>
  <cp:category/>
  <cp:version/>
  <cp:contentType/>
  <cp:contentStatus/>
</cp:coreProperties>
</file>